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2"/>
  </bookViews>
  <sheets>
    <sheet name="Current" sheetId="1" r:id="rId1"/>
    <sheet name="Reserve" sheetId="2" r:id="rId2"/>
    <sheet name="Monmouth" sheetId="3" r:id="rId3"/>
    <sheet name="AR.Summary" sheetId="4" r:id="rId4"/>
    <sheet name="budget 15-16" sheetId="5" r:id="rId5"/>
    <sheet name="toilets" sheetId="6" r:id="rId6"/>
    <sheet name="cashflow" sheetId="7" r:id="rId7"/>
    <sheet name="Fixed assets" sheetId="8" r:id="rId8"/>
    <sheet name="budget 16-17" sheetId="9" r:id="rId9"/>
  </sheets>
  <definedNames>
    <definedName name="_xlnm.Print_Area" localSheetId="3">'AR.Summary'!$A$1:$J$31</definedName>
    <definedName name="_xlnm.Print_Area" localSheetId="4">'budget 15-16'!$A$1:$T$70</definedName>
    <definedName name="_xlnm.Print_Area" localSheetId="8">'budget 16-17'!$A$1:$L$60</definedName>
    <definedName name="_xlnm.Print_Area" localSheetId="0">'Current'!$B$1:$AE$140</definedName>
    <definedName name="_xlnm.Print_Area" localSheetId="2">'Monmouth'!$A$1:$M$30</definedName>
    <definedName name="_xlnm.Print_Area" localSheetId="1">'Reserve'!$A$1:$M$30</definedName>
    <definedName name="_xlnm.Print_Area" localSheetId="5">'toilets'!$A$1:$Q$29</definedName>
  </definedNames>
  <calcPr fullCalcOnLoad="1"/>
</workbook>
</file>

<file path=xl/sharedStrings.xml><?xml version="1.0" encoding="utf-8"?>
<sst xmlns="http://schemas.openxmlformats.org/spreadsheetml/2006/main" count="613" uniqueCount="270">
  <si>
    <t>Date</t>
  </si>
  <si>
    <t>vat</t>
  </si>
  <si>
    <t>cheque no.</t>
  </si>
  <si>
    <t>invoice no.</t>
  </si>
  <si>
    <t>description</t>
  </si>
  <si>
    <t>minute no</t>
  </si>
  <si>
    <t>total</t>
  </si>
  <si>
    <t>minute no.</t>
  </si>
  <si>
    <t>desription</t>
  </si>
  <si>
    <t>training</t>
  </si>
  <si>
    <t>footpaths</t>
  </si>
  <si>
    <t>Grants</t>
  </si>
  <si>
    <t>Audit</t>
  </si>
  <si>
    <t>Insurance</t>
  </si>
  <si>
    <t>Repairs and Renewals</t>
  </si>
  <si>
    <t>Income</t>
  </si>
  <si>
    <t>Expenditure</t>
  </si>
  <si>
    <t>Balance brought forward</t>
  </si>
  <si>
    <t>credit no.</t>
  </si>
  <si>
    <t>Balance</t>
  </si>
  <si>
    <t>Mileage</t>
  </si>
  <si>
    <t>Balances brought forward</t>
  </si>
  <si>
    <t>Annual Precept</t>
  </si>
  <si>
    <t>Total other receipts</t>
  </si>
  <si>
    <t>Staff Costs</t>
  </si>
  <si>
    <t>Balances carried forward</t>
  </si>
  <si>
    <t>Total cash</t>
  </si>
  <si>
    <t>Total fixed assets</t>
  </si>
  <si>
    <t>Capital Reserve</t>
  </si>
  <si>
    <t>Current Account</t>
  </si>
  <si>
    <t>contra entries</t>
  </si>
  <si>
    <t>Total</t>
  </si>
  <si>
    <t>DD</t>
  </si>
  <si>
    <t xml:space="preserve"> </t>
  </si>
  <si>
    <t>All other payments</t>
  </si>
  <si>
    <t>Annual return reads:</t>
  </si>
  <si>
    <t>Total Income</t>
  </si>
  <si>
    <t>Total Expenditure</t>
  </si>
  <si>
    <t>Toilets</t>
  </si>
  <si>
    <t>explanation for &lt; or &gt; 15% on previous</t>
  </si>
  <si>
    <t>Office &amp; Web</t>
  </si>
  <si>
    <t>s137 expenditure</t>
  </si>
  <si>
    <t>Interest</t>
  </si>
  <si>
    <t>15-16</t>
  </si>
  <si>
    <t>14-15</t>
  </si>
  <si>
    <t>Budget 15-16</t>
  </si>
  <si>
    <t>CC - Precept</t>
  </si>
  <si>
    <t>CC - CTS Grant</t>
  </si>
  <si>
    <t>AC</t>
  </si>
  <si>
    <t>unclaimed VAT</t>
  </si>
  <si>
    <t>Claimed VAT</t>
  </si>
  <si>
    <t>WEEK ST MARY PARISH COUNCIL</t>
  </si>
  <si>
    <t>Loan</t>
  </si>
  <si>
    <t>Salt Bins</t>
  </si>
  <si>
    <t>Weed Treatment</t>
  </si>
  <si>
    <t>2016/17</t>
  </si>
  <si>
    <t>Estimated Expenditure</t>
  </si>
  <si>
    <t>Toilet Cleaning &amp; Expenses</t>
  </si>
  <si>
    <t>Toilet Repairs /maintenance</t>
  </si>
  <si>
    <t>Toilet Utilities(inc P Off Elec)</t>
  </si>
  <si>
    <t>14/15 actual was £283</t>
  </si>
  <si>
    <t>Playing Field Grass</t>
  </si>
  <si>
    <t>Football ClubUtilities</t>
  </si>
  <si>
    <t>13/14 actual  was £183 14/15 was £104</t>
  </si>
  <si>
    <t>Village Grass Cutting</t>
  </si>
  <si>
    <t>S142 &amp; S214 Grants</t>
  </si>
  <si>
    <t>Chyard/Cemet/CAB</t>
  </si>
  <si>
    <t>S137 Grants</t>
  </si>
  <si>
    <t>inc Mag paper/website/Wreath/other</t>
  </si>
  <si>
    <t>S133 Grant</t>
  </si>
  <si>
    <t>Parish Hall</t>
  </si>
  <si>
    <t>Chairman's Allowance/ Cllrs Travel</t>
  </si>
  <si>
    <t xml:space="preserve">* earmarked funds re </t>
  </si>
  <si>
    <t>Parish Office-BT</t>
  </si>
  <si>
    <t>balance from 13/14</t>
  </si>
  <si>
    <t>Parish Office general</t>
  </si>
  <si>
    <t>^50</t>
  </si>
  <si>
    <t>Training/travel</t>
  </si>
  <si>
    <t>Paths &amp; Roads</t>
  </si>
  <si>
    <t>*80</t>
  </si>
  <si>
    <t>Elections(bal from 13/14)</t>
  </si>
  <si>
    <t>Clerk Salary + Expenses</t>
  </si>
  <si>
    <t>Gen Maintenance</t>
  </si>
  <si>
    <t>Room Hire</t>
  </si>
  <si>
    <t>Paths/Roads/salt bins</t>
  </si>
  <si>
    <t>Misc &amp; Contingency</t>
  </si>
  <si>
    <t>Photocopy/IT/Bband/Pcash</t>
  </si>
  <si>
    <t>Stationery/Publications</t>
  </si>
  <si>
    <t>CALC</t>
  </si>
  <si>
    <t>previously earmarked</t>
  </si>
  <si>
    <t>seat Lawrence</t>
  </si>
  <si>
    <t>Training/Travel</t>
  </si>
  <si>
    <t>*100</t>
  </si>
  <si>
    <t>Memberships/subs</t>
  </si>
  <si>
    <t xml:space="preserve">^earmarked funds re </t>
  </si>
  <si>
    <t>Elections</t>
  </si>
  <si>
    <t>^*1500</t>
  </si>
  <si>
    <t>balance from 14/15</t>
  </si>
  <si>
    <t>Loan Repayment</t>
  </si>
  <si>
    <t>Parish Ofice General</t>
  </si>
  <si>
    <t>LMP Footpaths</t>
  </si>
  <si>
    <t xml:space="preserve">Elections </t>
  </si>
  <si>
    <t>Parish Projects</t>
  </si>
  <si>
    <t>Salt bins</t>
  </si>
  <si>
    <t>General  maintenance</t>
  </si>
  <si>
    <t>*500</t>
  </si>
  <si>
    <t>^*400</t>
  </si>
  <si>
    <t>Miscellaneous Expenses</t>
  </si>
  <si>
    <t>Contingency</t>
  </si>
  <si>
    <t>Play Area Maintenance and Repairs</t>
  </si>
  <si>
    <t>Paperless Planning Expenses</t>
  </si>
  <si>
    <t>estimated carry forward at 31.03.2017</t>
  </si>
  <si>
    <t>Estamated carry forward for 13/14 when precept was set in  Dec 2012 was £9,900</t>
  </si>
  <si>
    <t>Balance carried forward at 31/03/14 = £13,142.26</t>
  </si>
  <si>
    <t xml:space="preserve">Estaimated carry forward for 14/15 when precept was set in Dec 2014 was £9,102 this included £2,436 </t>
  </si>
  <si>
    <t xml:space="preserve">earmarked funds.  </t>
  </si>
  <si>
    <t>Balance carried forward at 31/03/15 was £13,334.56</t>
  </si>
  <si>
    <t>The S137 allocation for the current year is £7.36 per elector</t>
  </si>
  <si>
    <t>As at 08.09.15  Electoral role 543 = £3,996.48</t>
  </si>
  <si>
    <t>Clerk</t>
  </si>
  <si>
    <t>Playground</t>
  </si>
  <si>
    <t>Highways</t>
  </si>
  <si>
    <t>2015/16</t>
  </si>
  <si>
    <t>250 if not spent earmarked</t>
  </si>
  <si>
    <t>Football Club running exp</t>
  </si>
  <si>
    <t>13/14 actual  was £183</t>
  </si>
  <si>
    <t xml:space="preserve"> estimated carry forward at 31.03.2016</t>
  </si>
  <si>
    <t>The S137 allocation for the current year is £7.20 per elector</t>
  </si>
  <si>
    <t>As at 17.02.14 Electoral role 535 = £3,852</t>
  </si>
  <si>
    <t>earmarked funds.</t>
  </si>
  <si>
    <t>The estimated carry forward balance at 31.03.15 according to these calcuations (page 1) is £10,504</t>
  </si>
  <si>
    <t>31.3.15</t>
  </si>
  <si>
    <t>EDF Energy</t>
  </si>
  <si>
    <t>BT Group</t>
  </si>
  <si>
    <t>SWW</t>
  </si>
  <si>
    <t xml:space="preserve">D </t>
  </si>
  <si>
    <t>Transfer to 56724209</t>
  </si>
  <si>
    <t>CC - Paperless planning Grant</t>
  </si>
  <si>
    <t>CC</t>
  </si>
  <si>
    <t>Cormac</t>
  </si>
  <si>
    <t>Transparency Code Grant</t>
  </si>
  <si>
    <t>OT</t>
  </si>
  <si>
    <t>Transfer from 56724209</t>
  </si>
  <si>
    <t>Primrose Solar</t>
  </si>
  <si>
    <t>WSM Football utilities</t>
  </si>
  <si>
    <t>Western Power Wayleaves</t>
  </si>
  <si>
    <t>WSM Football utilities/advertising</t>
  </si>
  <si>
    <t>BT</t>
  </si>
  <si>
    <t>J Sachs - Toilets</t>
  </si>
  <si>
    <t>J Sachs - Grass</t>
  </si>
  <si>
    <t>CC - Loan</t>
  </si>
  <si>
    <t>Parish Hall - Room Hire</t>
  </si>
  <si>
    <t xml:space="preserve">Parish Hall </t>
  </si>
  <si>
    <t>2014-15</t>
  </si>
  <si>
    <t>WSM Methodist - Room Hire</t>
  </si>
  <si>
    <t>B Heathcote - Stamps</t>
  </si>
  <si>
    <t>JA &amp; MC Roberts - Toilets</t>
  </si>
  <si>
    <t>Zurich - Insurance</t>
  </si>
  <si>
    <t>CALC - Subs</t>
  </si>
  <si>
    <t>Playing field</t>
  </si>
  <si>
    <t>Marhamchurch PC</t>
  </si>
  <si>
    <t>B Heathcote - Clerk Wages</t>
  </si>
  <si>
    <t>Information Commissioner</t>
  </si>
  <si>
    <t>J Sachs - PF &amp; Footpath</t>
  </si>
  <si>
    <t>CC - Marhamchurch P/sch - photocopying</t>
  </si>
  <si>
    <t>Stratton Hospital</t>
  </si>
  <si>
    <t>Hols Longhouse</t>
  </si>
  <si>
    <t>WSM Churchyard</t>
  </si>
  <si>
    <t>Cornwall Airambulance</t>
  </si>
  <si>
    <t>CPRE</t>
  </si>
  <si>
    <t>WSM Methodist Cemetery</t>
  </si>
  <si>
    <t>J Sachs - Toilets &amp; PF</t>
  </si>
  <si>
    <t>Grant Thornton</t>
  </si>
  <si>
    <t>Farming Comm network</t>
  </si>
  <si>
    <t>transfer</t>
  </si>
  <si>
    <t xml:space="preserve">J Sachs - PF  </t>
  </si>
  <si>
    <t>Ministry of Signs</t>
  </si>
  <si>
    <t>WSM Football Club</t>
  </si>
  <si>
    <t>Fenland Leisure Prod</t>
  </si>
  <si>
    <t xml:space="preserve">J Sachs </t>
  </si>
  <si>
    <t>Booker farm Services</t>
  </si>
  <si>
    <t>b Heathcote</t>
  </si>
  <si>
    <t>Chadds</t>
  </si>
  <si>
    <t>C &amp; D Post Advert</t>
  </si>
  <si>
    <t>D Martin Website</t>
  </si>
  <si>
    <t>need invoice</t>
  </si>
  <si>
    <t>B Heathcote - postage</t>
  </si>
  <si>
    <t>S May - stock board</t>
  </si>
  <si>
    <t>P Sachs - wood stain - benches</t>
  </si>
  <si>
    <t>Amazon - donations box</t>
  </si>
  <si>
    <t>MJ Slade - repair and paint roofs</t>
  </si>
  <si>
    <t>S Breyley fence tennis court</t>
  </si>
  <si>
    <t>SLCC 50% subs</t>
  </si>
  <si>
    <t>CC - lottery licence</t>
  </si>
  <si>
    <t>S Johns - Toilets - urinal</t>
  </si>
  <si>
    <t>Account Number 56724209</t>
  </si>
  <si>
    <t>Opening Balance</t>
  </si>
  <si>
    <t>Transfer from 04106202</t>
  </si>
  <si>
    <t>Account Number 04106202</t>
  </si>
  <si>
    <t>transfer to 04106202</t>
  </si>
  <si>
    <t>D</t>
  </si>
  <si>
    <t>Account Number 6401-00345-4</t>
  </si>
  <si>
    <t>dd</t>
  </si>
  <si>
    <t>SWW - credit</t>
  </si>
  <si>
    <t>HMRC VAT reclaim</t>
  </si>
  <si>
    <t>Cormac sols</t>
  </si>
  <si>
    <t>Stuart May - Skateboard ramp</t>
  </si>
  <si>
    <t>WSM Chapel - room hire</t>
  </si>
  <si>
    <t>M Slade - skateboard installation</t>
  </si>
  <si>
    <t>CC - photocopying</t>
  </si>
  <si>
    <t>CARE - Good Energy</t>
  </si>
  <si>
    <t>M Smith - Staples - paper</t>
  </si>
  <si>
    <t>M Smith - fencing</t>
  </si>
  <si>
    <t>RBL - Poppy Wreath</t>
  </si>
  <si>
    <t>J Roberts - Toilet supplies</t>
  </si>
  <si>
    <t>B Heathcote - Clerk Wages etc.</t>
  </si>
  <si>
    <t>B Heathcote - Office &amp; Printing</t>
  </si>
  <si>
    <t>E Greig - Clerks Wages etc.</t>
  </si>
  <si>
    <t>Football Club - Grass cutting</t>
  </si>
  <si>
    <t>Total precept</t>
  </si>
  <si>
    <t>Bank reconciliation 31/3/2015</t>
  </si>
  <si>
    <t>Monmouth</t>
  </si>
  <si>
    <t>Unpresented cheques at 31st March 2016 - Current account</t>
  </si>
  <si>
    <t>Loan Costs</t>
  </si>
  <si>
    <t>Total Borrowings</t>
  </si>
  <si>
    <t xml:space="preserve">SWW </t>
  </si>
  <si>
    <t>War Memorial</t>
  </si>
  <si>
    <t>Playing Field</t>
  </si>
  <si>
    <t>Neighbourhood Watch Signs</t>
  </si>
  <si>
    <t>hv</t>
  </si>
  <si>
    <t>Parish Paths Map</t>
  </si>
  <si>
    <t>Village Seat</t>
  </si>
  <si>
    <t>Steel Storage Cabinet</t>
  </si>
  <si>
    <t>Public Conveniences</t>
  </si>
  <si>
    <t>iv</t>
  </si>
  <si>
    <t>Granite Pump Trough</t>
  </si>
  <si>
    <t>Millennium Seats (2)</t>
  </si>
  <si>
    <t>nv</t>
  </si>
  <si>
    <t>Coronation Seats (2)</t>
  </si>
  <si>
    <t>Fire Safe</t>
  </si>
  <si>
    <t xml:space="preserve">Land at Week St Mary (playing field </t>
  </si>
  <si>
    <t>Filing Cabinet</t>
  </si>
  <si>
    <t>Bench at Back Lane</t>
  </si>
  <si>
    <t>Noticeboard</t>
  </si>
  <si>
    <t>Youth Shelter</t>
  </si>
  <si>
    <t>Play Equipment</t>
  </si>
  <si>
    <t>Parish Office IT Equipment</t>
  </si>
  <si>
    <t>Parish Office Chairs (2)</t>
  </si>
  <si>
    <t>Skateboard Park</t>
  </si>
  <si>
    <t>TOTAL</t>
  </si>
  <si>
    <t>n/a</t>
  </si>
  <si>
    <t>Fixed Assets</t>
  </si>
  <si>
    <t>Value</t>
  </si>
  <si>
    <t>insurance</t>
  </si>
  <si>
    <t>tennis court fence</t>
  </si>
  <si>
    <t>repair and paint roof</t>
  </si>
  <si>
    <t>skateboard ramp</t>
  </si>
  <si>
    <t>community Benefit</t>
  </si>
  <si>
    <t>Paperless Planning Grant</t>
  </si>
  <si>
    <t>16/022</t>
  </si>
  <si>
    <t>16/003</t>
  </si>
  <si>
    <t>Football Club utilities</t>
  </si>
  <si>
    <t>none</t>
  </si>
  <si>
    <t>interest</t>
  </si>
  <si>
    <t>Net Bank Balances as at 31st March 2015</t>
  </si>
  <si>
    <t>variance</t>
  </si>
  <si>
    <t>%variance</t>
  </si>
  <si>
    <t>Vat</t>
  </si>
  <si>
    <t>transparency code</t>
  </si>
  <si>
    <t>CARE grant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</si>
</sst>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10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7"/>
      <name val="Arial"/>
      <family val="2"/>
    </font>
    <font>
      <sz val="10"/>
      <color indexed="50"/>
      <name val="Arial"/>
      <family val="2"/>
    </font>
    <font>
      <b/>
      <sz val="10"/>
      <color indexed="61"/>
      <name val="Arial"/>
      <family val="2"/>
    </font>
    <font>
      <b/>
      <sz val="10"/>
      <color indexed="5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51"/>
      <name val="Arial"/>
      <family val="2"/>
    </font>
    <font>
      <sz val="11"/>
      <color indexed="36"/>
      <name val="Arial"/>
      <family val="2"/>
    </font>
    <font>
      <b/>
      <sz val="11"/>
      <color indexed="30"/>
      <name val="Arial"/>
      <family val="2"/>
    </font>
    <font>
      <b/>
      <sz val="11"/>
      <color indexed="36"/>
      <name val="Arial"/>
      <family val="2"/>
    </font>
    <font>
      <sz val="11"/>
      <name val="Calibri"/>
      <family val="2"/>
    </font>
    <font>
      <sz val="10"/>
      <color indexed="36"/>
      <name val="Arial"/>
      <family val="2"/>
    </font>
    <font>
      <b/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sz val="11"/>
      <color indexed="3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i/>
      <sz val="10"/>
      <color indexed="62"/>
      <name val="Arial"/>
      <family val="2"/>
    </font>
    <font>
      <sz val="12"/>
      <color indexed="8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b/>
      <sz val="10"/>
      <color rgb="FFFFC000"/>
      <name val="Arial"/>
      <family val="2"/>
    </font>
    <font>
      <sz val="11"/>
      <color rgb="FF7030A0"/>
      <name val="Arial"/>
      <family val="2"/>
    </font>
    <font>
      <b/>
      <sz val="11"/>
      <color rgb="FF0070C0"/>
      <name val="Arial"/>
      <family val="2"/>
    </font>
    <font>
      <b/>
      <sz val="11"/>
      <color rgb="FF7030A0"/>
      <name val="Arial"/>
      <family val="2"/>
    </font>
    <font>
      <sz val="11"/>
      <color theme="1"/>
      <name val="Arial"/>
      <family val="2"/>
    </font>
    <font>
      <sz val="10"/>
      <color rgb="FF7030A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sz val="11"/>
      <color rgb="FF7030A0"/>
      <name val="Calibri"/>
      <family val="2"/>
    </font>
    <font>
      <b/>
      <sz val="10"/>
      <color rgb="FF00B050"/>
      <name val="Arial"/>
      <family val="2"/>
    </font>
    <font>
      <sz val="11"/>
      <color rgb="FF0070C0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i/>
      <sz val="10"/>
      <color theme="3" tint="0.39998000860214233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C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9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3" fillId="0" borderId="0">
      <alignment/>
      <protection/>
    </xf>
    <xf numFmtId="0" fontId="3" fillId="4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24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Fill="1" applyBorder="1" applyAlignment="1" quotePrefix="1">
      <alignment/>
    </xf>
    <xf numFmtId="0" fontId="1" fillId="0" borderId="22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/>
    </xf>
    <xf numFmtId="16" fontId="0" fillId="0" borderId="19" xfId="0" applyNumberFormat="1" applyFont="1" applyBorder="1" applyAlignment="1">
      <alignment/>
    </xf>
    <xf numFmtId="16" fontId="0" fillId="0" borderId="11" xfId="0" applyNumberFormat="1" applyFont="1" applyBorder="1" applyAlignment="1">
      <alignment/>
    </xf>
    <xf numFmtId="16" fontId="0" fillId="0" borderId="11" xfId="0" applyNumberFormat="1" applyFont="1" applyFill="1" applyBorder="1" applyAlignment="1">
      <alignment/>
    </xf>
    <xf numFmtId="16" fontId="0" fillId="0" borderId="11" xfId="0" applyNumberFormat="1" applyFont="1" applyFill="1" applyBorder="1" applyAlignment="1">
      <alignment/>
    </xf>
    <xf numFmtId="16" fontId="2" fillId="0" borderId="11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27" xfId="0" applyFont="1" applyBorder="1" applyAlignment="1">
      <alignment horizontal="center"/>
    </xf>
    <xf numFmtId="0" fontId="76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5" fillId="0" borderId="25" xfId="0" applyNumberFormat="1" applyFont="1" applyBorder="1" applyAlignment="1">
      <alignment horizontal="center"/>
    </xf>
    <xf numFmtId="1" fontId="75" fillId="0" borderId="26" xfId="0" applyNumberFormat="1" applyFont="1" applyBorder="1" applyAlignment="1">
      <alignment horizontal="center"/>
    </xf>
    <xf numFmtId="1" fontId="75" fillId="0" borderId="27" xfId="0" applyNumberFormat="1" applyFont="1" applyBorder="1" applyAlignment="1">
      <alignment horizontal="center"/>
    </xf>
    <xf numFmtId="1" fontId="75" fillId="0" borderId="0" xfId="0" applyNumberFormat="1" applyFont="1" applyAlignment="1">
      <alignment/>
    </xf>
    <xf numFmtId="0" fontId="0" fillId="0" borderId="0" xfId="0" applyFont="1" applyAlignment="1">
      <alignment/>
    </xf>
    <xf numFmtId="0" fontId="77" fillId="0" borderId="0" xfId="0" applyFont="1" applyBorder="1" applyAlignment="1">
      <alignment/>
    </xf>
    <xf numFmtId="14" fontId="0" fillId="0" borderId="0" xfId="0" applyNumberFormat="1" applyBorder="1" applyAlignment="1" quotePrefix="1">
      <alignment/>
    </xf>
    <xf numFmtId="0" fontId="0" fillId="0" borderId="0" xfId="0" applyFont="1" applyBorder="1" applyAlignment="1">
      <alignment/>
    </xf>
    <xf numFmtId="0" fontId="77" fillId="0" borderId="0" xfId="0" applyFont="1" applyAlignment="1">
      <alignment/>
    </xf>
    <xf numFmtId="9" fontId="0" fillId="0" borderId="0" xfId="0" applyNumberFormat="1" applyAlignment="1">
      <alignment/>
    </xf>
    <xf numFmtId="1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78" fillId="0" borderId="29" xfId="0" applyFont="1" applyBorder="1" applyAlignment="1">
      <alignment/>
    </xf>
    <xf numFmtId="0" fontId="0" fillId="0" borderId="30" xfId="0" applyBorder="1" applyAlignment="1">
      <alignment/>
    </xf>
    <xf numFmtId="0" fontId="79" fillId="0" borderId="10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19" xfId="0" applyFont="1" applyBorder="1" applyAlignment="1">
      <alignment/>
    </xf>
    <xf numFmtId="0" fontId="80" fillId="0" borderId="10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7" fillId="0" borderId="0" xfId="0" applyFont="1" applyAlignment="1">
      <alignment/>
    </xf>
    <xf numFmtId="0" fontId="77" fillId="0" borderId="11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5" fillId="0" borderId="0" xfId="0" applyFont="1" applyAlignment="1">
      <alignment/>
    </xf>
    <xf numFmtId="0" fontId="37" fillId="0" borderId="0" xfId="0" applyFont="1" applyAlignment="1">
      <alignment/>
    </xf>
    <xf numFmtId="0" fontId="31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23" xfId="0" applyFont="1" applyBorder="1" applyAlignment="1">
      <alignment/>
    </xf>
    <xf numFmtId="0" fontId="84" fillId="0" borderId="33" xfId="0" applyFont="1" applyBorder="1" applyAlignment="1">
      <alignment/>
    </xf>
    <xf numFmtId="0" fontId="38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29" xfId="0" applyFont="1" applyBorder="1" applyAlignment="1">
      <alignment/>
    </xf>
    <xf numFmtId="0" fontId="82" fillId="0" borderId="35" xfId="0" applyFont="1" applyBorder="1" applyAlignment="1">
      <alignment/>
    </xf>
    <xf numFmtId="0" fontId="36" fillId="0" borderId="25" xfId="0" applyFont="1" applyBorder="1" applyAlignment="1">
      <alignment/>
    </xf>
    <xf numFmtId="0" fontId="23" fillId="0" borderId="25" xfId="0" applyFont="1" applyBorder="1" applyAlignment="1">
      <alignment/>
    </xf>
    <xf numFmtId="0" fontId="31" fillId="0" borderId="26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10" xfId="0" applyFont="1" applyBorder="1" applyAlignment="1">
      <alignment/>
    </xf>
    <xf numFmtId="0" fontId="82" fillId="0" borderId="37" xfId="0" applyFont="1" applyBorder="1" applyAlignment="1">
      <alignment/>
    </xf>
    <xf numFmtId="0" fontId="36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31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82" fillId="0" borderId="40" xfId="0" applyFont="1" applyBorder="1" applyAlignment="1">
      <alignment/>
    </xf>
    <xf numFmtId="0" fontId="82" fillId="0" borderId="41" xfId="0" applyFont="1" applyBorder="1" applyAlignment="1">
      <alignment/>
    </xf>
    <xf numFmtId="0" fontId="36" fillId="0" borderId="38" xfId="0" applyFont="1" applyBorder="1" applyAlignment="1">
      <alignment/>
    </xf>
    <xf numFmtId="0" fontId="23" fillId="0" borderId="38" xfId="0" applyFont="1" applyBorder="1" applyAlignment="1">
      <alignment/>
    </xf>
    <xf numFmtId="0" fontId="82" fillId="0" borderId="36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31" xfId="0" applyFont="1" applyBorder="1" applyAlignment="1">
      <alignment/>
    </xf>
    <xf numFmtId="0" fontId="84" fillId="0" borderId="31" xfId="0" applyFont="1" applyBorder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42" xfId="0" applyFont="1" applyBorder="1" applyAlignment="1">
      <alignment/>
    </xf>
    <xf numFmtId="3" fontId="31" fillId="0" borderId="26" xfId="0" applyNumberFormat="1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27" xfId="0" applyFont="1" applyBorder="1" applyAlignment="1">
      <alignment/>
    </xf>
    <xf numFmtId="0" fontId="23" fillId="0" borderId="37" xfId="0" applyFont="1" applyBorder="1" applyAlignment="1">
      <alignment/>
    </xf>
    <xf numFmtId="0" fontId="31" fillId="0" borderId="4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82" fillId="0" borderId="24" xfId="0" applyFont="1" applyBorder="1" applyAlignment="1">
      <alignment/>
    </xf>
    <xf numFmtId="0" fontId="31" fillId="0" borderId="18" xfId="0" applyFont="1" applyBorder="1" applyAlignment="1">
      <alignment/>
    </xf>
    <xf numFmtId="3" fontId="36" fillId="0" borderId="0" xfId="0" applyNumberFormat="1" applyFont="1" applyAlignment="1">
      <alignment/>
    </xf>
    <xf numFmtId="0" fontId="31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11" xfId="0" applyFont="1" applyBorder="1" applyAlignment="1">
      <alignment/>
    </xf>
    <xf numFmtId="2" fontId="31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31" fillId="0" borderId="23" xfId="0" applyNumberFormat="1" applyFont="1" applyBorder="1" applyAlignment="1">
      <alignment/>
    </xf>
    <xf numFmtId="2" fontId="24" fillId="0" borderId="23" xfId="0" applyNumberFormat="1" applyFont="1" applyBorder="1" applyAlignment="1">
      <alignment/>
    </xf>
    <xf numFmtId="2" fontId="84" fillId="0" borderId="24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2" fontId="24" fillId="0" borderId="0" xfId="0" applyNumberFormat="1" applyFont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11" xfId="0" applyNumberFormat="1" applyFont="1" applyBorder="1" applyAlignment="1">
      <alignment/>
    </xf>
    <xf numFmtId="16" fontId="0" fillId="0" borderId="46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79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4" xfId="0" applyFont="1" applyBorder="1" applyAlignment="1" quotePrefix="1">
      <alignment/>
    </xf>
    <xf numFmtId="0" fontId="86" fillId="0" borderId="0" xfId="0" applyFont="1" applyBorder="1" applyAlignment="1">
      <alignment/>
    </xf>
    <xf numFmtId="0" fontId="75" fillId="0" borderId="0" xfId="0" applyFont="1" applyBorder="1" applyAlignment="1">
      <alignment/>
    </xf>
    <xf numFmtId="17" fontId="75" fillId="0" borderId="16" xfId="0" applyNumberFormat="1" applyFont="1" applyBorder="1" applyAlignment="1">
      <alignment horizontal="center"/>
    </xf>
    <xf numFmtId="1" fontId="75" fillId="0" borderId="18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/>
    </xf>
    <xf numFmtId="0" fontId="38" fillId="0" borderId="24" xfId="0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38" xfId="0" applyFont="1" applyBorder="1" applyAlignment="1">
      <alignment/>
    </xf>
    <xf numFmtId="8" fontId="0" fillId="0" borderId="0" xfId="0" applyNumberFormat="1" applyAlignment="1">
      <alignment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79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9" fillId="0" borderId="14" xfId="0" applyFont="1" applyFill="1" applyBorder="1" applyAlignment="1">
      <alignment/>
    </xf>
    <xf numFmtId="0" fontId="79" fillId="0" borderId="14" xfId="0" applyFont="1" applyBorder="1" applyAlignment="1">
      <alignment/>
    </xf>
    <xf numFmtId="0" fontId="87" fillId="0" borderId="10" xfId="0" applyFont="1" applyBorder="1" applyAlignment="1">
      <alignment/>
    </xf>
    <xf numFmtId="0" fontId="88" fillId="0" borderId="0" xfId="0" applyFont="1" applyAlignment="1">
      <alignment/>
    </xf>
    <xf numFmtId="0" fontId="84" fillId="0" borderId="23" xfId="0" applyFont="1" applyBorder="1" applyAlignment="1">
      <alignment/>
    </xf>
    <xf numFmtId="0" fontId="82" fillId="0" borderId="29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23" xfId="0" applyFont="1" applyBorder="1" applyAlignment="1">
      <alignment/>
    </xf>
    <xf numFmtId="2" fontId="84" fillId="0" borderId="23" xfId="0" applyNumberFormat="1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92" fillId="0" borderId="0" xfId="0" applyFont="1" applyAlignment="1">
      <alignment/>
    </xf>
    <xf numFmtId="0" fontId="83" fillId="0" borderId="23" xfId="0" applyFont="1" applyBorder="1" applyAlignment="1">
      <alignment/>
    </xf>
    <xf numFmtId="0" fontId="92" fillId="0" borderId="29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40" xfId="0" applyFont="1" applyBorder="1" applyAlignment="1">
      <alignment/>
    </xf>
    <xf numFmtId="0" fontId="92" fillId="0" borderId="36" xfId="0" applyFont="1" applyBorder="1" applyAlignment="1">
      <alignment/>
    </xf>
    <xf numFmtId="0" fontId="83" fillId="0" borderId="31" xfId="0" applyFont="1" applyBorder="1" applyAlignment="1">
      <alignment/>
    </xf>
    <xf numFmtId="0" fontId="92" fillId="0" borderId="23" xfId="0" applyFont="1" applyBorder="1" applyAlignment="1">
      <alignment/>
    </xf>
    <xf numFmtId="2" fontId="92" fillId="0" borderId="10" xfId="0" applyNumberFormat="1" applyFont="1" applyBorder="1" applyAlignment="1">
      <alignment/>
    </xf>
    <xf numFmtId="2" fontId="83" fillId="0" borderId="23" xfId="0" applyNumberFormat="1" applyFont="1" applyBorder="1" applyAlignment="1">
      <alignment/>
    </xf>
    <xf numFmtId="16" fontId="0" fillId="0" borderId="4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47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48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9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1" fillId="0" borderId="28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94" fillId="0" borderId="0" xfId="0" applyFont="1" applyBorder="1" applyAlignment="1">
      <alignment/>
    </xf>
    <xf numFmtId="0" fontId="0" fillId="0" borderId="49" xfId="0" applyNumberFormat="1" applyFont="1" applyFill="1" applyBorder="1" applyAlignment="1" applyProtection="1">
      <alignment/>
      <protection locked="0"/>
    </xf>
    <xf numFmtId="0" fontId="0" fillId="0" borderId="5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2" fillId="0" borderId="10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43" fillId="0" borderId="36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5" fillId="0" borderId="0" xfId="0" applyNumberFormat="1" applyFont="1" applyFill="1" applyBorder="1" applyAlignment="1" applyProtection="1">
      <alignment/>
      <protection locked="0"/>
    </xf>
    <xf numFmtId="0" fontId="93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87" fillId="0" borderId="40" xfId="0" applyFont="1" applyBorder="1" applyAlignment="1">
      <alignment/>
    </xf>
    <xf numFmtId="2" fontId="87" fillId="0" borderId="1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38" xfId="0" applyFont="1" applyBorder="1" applyAlignment="1">
      <alignment horizontal="center"/>
    </xf>
    <xf numFmtId="1" fontId="75" fillId="0" borderId="38" xfId="0" applyNumberFormat="1" applyFont="1" applyBorder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98" fillId="0" borderId="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81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76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99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99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80" fillId="0" borderId="10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2" fontId="8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91" fillId="0" borderId="0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2" fontId="7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1" fillId="0" borderId="0" xfId="0" applyNumberFormat="1" applyFont="1" applyBorder="1" applyAlignment="1">
      <alignment/>
    </xf>
    <xf numFmtId="2" fontId="32" fillId="0" borderId="0" xfId="57" applyNumberFormat="1" applyFont="1" applyBorder="1">
      <alignment/>
      <protection/>
    </xf>
    <xf numFmtId="2" fontId="23" fillId="0" borderId="0" xfId="57" applyNumberFormat="1" applyFont="1" applyBorder="1">
      <alignment/>
      <protection/>
    </xf>
    <xf numFmtId="2" fontId="33" fillId="0" borderId="0" xfId="57" applyNumberFormat="1" applyFont="1" applyBorder="1">
      <alignment/>
      <protection/>
    </xf>
    <xf numFmtId="2" fontId="24" fillId="0" borderId="0" xfId="57" applyNumberFormat="1" applyFont="1" applyBorder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4" fillId="0" borderId="0" xfId="57" applyNumberFormat="1" applyFont="1" applyBorder="1">
      <alignment/>
      <protection/>
    </xf>
    <xf numFmtId="2" fontId="1" fillId="0" borderId="24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79" fillId="0" borderId="4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78" fillId="0" borderId="29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79" fillId="0" borderId="1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87" fillId="0" borderId="0" xfId="0" applyNumberFormat="1" applyFont="1" applyAlignment="1">
      <alignment/>
    </xf>
    <xf numFmtId="1" fontId="100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4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urr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zoomScalePageLayoutView="0" workbookViewId="0" topLeftCell="A1">
      <selection activeCell="B1" sqref="B1:AE140"/>
    </sheetView>
  </sheetViews>
  <sheetFormatPr defaultColWidth="9.140625" defaultRowHeight="12.75"/>
  <cols>
    <col min="1" max="1" width="9.140625" style="19" customWidth="1"/>
    <col min="2" max="2" width="10.140625" style="3" bestFit="1" customWidth="1"/>
    <col min="3" max="3" width="9.140625" style="19" customWidth="1"/>
    <col min="4" max="4" width="9.140625" style="198" customWidth="1"/>
    <col min="5" max="5" width="26.28125" style="19" customWidth="1"/>
    <col min="6" max="8" width="9.140625" style="303" customWidth="1"/>
    <col min="9" max="9" width="3.00390625" style="19" customWidth="1"/>
    <col min="10" max="10" width="9.140625" style="19" customWidth="1"/>
    <col min="11" max="11" width="10.8515625" style="19" customWidth="1"/>
    <col min="12" max="12" width="10.28125" style="19" customWidth="1"/>
    <col min="13" max="13" width="27.28125" style="19" customWidth="1"/>
    <col min="14" max="14" width="11.140625" style="303" customWidth="1"/>
    <col min="15" max="15" width="9.140625" style="278" customWidth="1"/>
    <col min="16" max="28" width="9.140625" style="303" customWidth="1"/>
    <col min="29" max="29" width="12.28125" style="279" customWidth="1"/>
    <col min="30" max="30" width="9.140625" style="77" customWidth="1"/>
    <col min="31" max="31" width="9.140625" style="178" customWidth="1"/>
    <col min="32" max="32" width="12.28125" style="4" bestFit="1" customWidth="1"/>
    <col min="33" max="16384" width="9.140625" style="19" customWidth="1"/>
  </cols>
  <sheetData>
    <row r="1" spans="2:32" s="17" customFormat="1" ht="18.75" thickBot="1">
      <c r="B1" s="10" t="s">
        <v>198</v>
      </c>
      <c r="D1" s="190"/>
      <c r="F1" s="277"/>
      <c r="G1" s="277"/>
      <c r="H1" s="277"/>
      <c r="N1" s="277"/>
      <c r="O1" s="278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9"/>
      <c r="AD1" s="77"/>
      <c r="AE1" s="178"/>
      <c r="AF1" s="4"/>
    </row>
    <row r="2" spans="2:32" s="17" customFormat="1" ht="18.75" thickBot="1">
      <c r="B2" s="346" t="s">
        <v>15</v>
      </c>
      <c r="C2" s="347"/>
      <c r="D2" s="347"/>
      <c r="E2" s="347"/>
      <c r="F2" s="347"/>
      <c r="G2" s="348"/>
      <c r="H2" s="277"/>
      <c r="J2" s="349" t="s">
        <v>16</v>
      </c>
      <c r="K2" s="350"/>
      <c r="L2" s="350"/>
      <c r="M2" s="350"/>
      <c r="N2" s="350"/>
      <c r="O2" s="351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9"/>
      <c r="AD2" s="77"/>
      <c r="AE2" s="178"/>
      <c r="AF2" s="4"/>
    </row>
    <row r="3" spans="2:31" s="15" customFormat="1" ht="13.5" thickBot="1">
      <c r="B3" s="42" t="s">
        <v>0</v>
      </c>
      <c r="C3" s="61" t="s">
        <v>7</v>
      </c>
      <c r="D3" s="191" t="s">
        <v>18</v>
      </c>
      <c r="E3" s="61" t="s">
        <v>4</v>
      </c>
      <c r="F3" s="280" t="s">
        <v>6</v>
      </c>
      <c r="G3" s="322" t="s">
        <v>1</v>
      </c>
      <c r="H3" s="310" t="s">
        <v>15</v>
      </c>
      <c r="J3" s="63" t="s">
        <v>0</v>
      </c>
      <c r="K3" s="61" t="s">
        <v>2</v>
      </c>
      <c r="L3" s="61" t="s">
        <v>5</v>
      </c>
      <c r="M3" s="61" t="s">
        <v>4</v>
      </c>
      <c r="N3" s="280" t="s">
        <v>6</v>
      </c>
      <c r="O3" s="280" t="s">
        <v>1</v>
      </c>
      <c r="P3" s="281" t="s">
        <v>119</v>
      </c>
      <c r="Q3" s="281" t="s">
        <v>52</v>
      </c>
      <c r="R3" s="280" t="s">
        <v>9</v>
      </c>
      <c r="S3" s="280" t="s">
        <v>10</v>
      </c>
      <c r="T3" s="281" t="s">
        <v>159</v>
      </c>
      <c r="U3" s="281" t="s">
        <v>121</v>
      </c>
      <c r="V3" s="280" t="s">
        <v>11</v>
      </c>
      <c r="W3" s="280" t="s">
        <v>12</v>
      </c>
      <c r="X3" s="280" t="s">
        <v>13</v>
      </c>
      <c r="Y3" s="280" t="s">
        <v>20</v>
      </c>
      <c r="Z3" s="281" t="s">
        <v>38</v>
      </c>
      <c r="AA3" s="280" t="s">
        <v>14</v>
      </c>
      <c r="AB3" s="282" t="s">
        <v>40</v>
      </c>
      <c r="AC3" s="283" t="s">
        <v>16</v>
      </c>
      <c r="AD3" s="76" t="s">
        <v>174</v>
      </c>
      <c r="AE3" s="179" t="s">
        <v>41</v>
      </c>
    </row>
    <row r="4" spans="2:31" s="15" customFormat="1" ht="12.75">
      <c r="B4" s="100" t="s">
        <v>131</v>
      </c>
      <c r="C4" s="99"/>
      <c r="D4" s="192"/>
      <c r="E4" s="98" t="s">
        <v>17</v>
      </c>
      <c r="F4" s="323">
        <v>5134.46</v>
      </c>
      <c r="G4" s="287"/>
      <c r="H4" s="310"/>
      <c r="J4" s="71"/>
      <c r="K4" s="57"/>
      <c r="L4" s="57"/>
      <c r="M4" s="50"/>
      <c r="N4" s="284"/>
      <c r="O4" s="285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7"/>
      <c r="AC4" s="283"/>
      <c r="AD4" s="76"/>
      <c r="AE4" s="179"/>
    </row>
    <row r="5" spans="1:32" s="15" customFormat="1" ht="12.75">
      <c r="A5" s="14"/>
      <c r="B5" s="72"/>
      <c r="C5" s="47"/>
      <c r="D5" s="193"/>
      <c r="E5" s="47"/>
      <c r="F5" s="284"/>
      <c r="G5" s="295"/>
      <c r="H5" s="189"/>
      <c r="J5" s="72">
        <v>41730</v>
      </c>
      <c r="K5" s="47" t="s">
        <v>32</v>
      </c>
      <c r="L5" s="47"/>
      <c r="M5" s="47" t="s">
        <v>225</v>
      </c>
      <c r="N5" s="284">
        <v>30.04</v>
      </c>
      <c r="O5" s="288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>
        <v>30.04</v>
      </c>
      <c r="AA5" s="284"/>
      <c r="AB5" s="289"/>
      <c r="AC5" s="283">
        <f>SUM(P5:AB5)</f>
        <v>30.04</v>
      </c>
      <c r="AE5" s="179"/>
      <c r="AF5" s="15">
        <f>SUM(AC5+O5-N5)</f>
        <v>0</v>
      </c>
    </row>
    <row r="6" spans="1:32" s="15" customFormat="1" ht="12.75">
      <c r="A6" s="14"/>
      <c r="B6" s="72"/>
      <c r="C6" s="47"/>
      <c r="D6" s="193"/>
      <c r="E6" s="175" t="s">
        <v>19</v>
      </c>
      <c r="F6" s="290">
        <v>5104.42</v>
      </c>
      <c r="G6" s="295"/>
      <c r="H6" s="189"/>
      <c r="J6" s="71"/>
      <c r="K6" s="47"/>
      <c r="L6" s="47"/>
      <c r="M6" s="27" t="s">
        <v>6</v>
      </c>
      <c r="N6" s="290">
        <v>30.04</v>
      </c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3"/>
      <c r="AC6" s="283"/>
      <c r="AE6" s="179"/>
      <c r="AF6" s="15">
        <f aca="true" t="shared" si="0" ref="AF6:AF69">SUM(AC6+O6-N6)</f>
        <v>-30.04</v>
      </c>
    </row>
    <row r="7" spans="2:32" s="15" customFormat="1" ht="12.75">
      <c r="B7" s="72"/>
      <c r="C7" s="56"/>
      <c r="D7" s="193"/>
      <c r="E7" s="47"/>
      <c r="F7" s="284"/>
      <c r="G7" s="289"/>
      <c r="H7" s="189"/>
      <c r="J7" s="71">
        <v>42468</v>
      </c>
      <c r="K7" s="47" t="s">
        <v>32</v>
      </c>
      <c r="L7" s="47"/>
      <c r="M7" s="50" t="s">
        <v>132</v>
      </c>
      <c r="N7" s="284">
        <v>9</v>
      </c>
      <c r="O7" s="291">
        <v>0.43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>
        <v>8.57</v>
      </c>
      <c r="AA7" s="292"/>
      <c r="AB7" s="293"/>
      <c r="AC7" s="283">
        <f aca="true" t="shared" si="1" ref="AC7:AC133">SUM(P7:AB7)</f>
        <v>8.57</v>
      </c>
      <c r="AD7" s="76"/>
      <c r="AE7" s="179"/>
      <c r="AF7" s="15">
        <f t="shared" si="0"/>
        <v>0</v>
      </c>
    </row>
    <row r="8" spans="2:32" s="15" customFormat="1" ht="12.75">
      <c r="B8" s="51"/>
      <c r="C8" s="47"/>
      <c r="D8" s="194"/>
      <c r="E8" s="27"/>
      <c r="F8" s="290"/>
      <c r="G8" s="324"/>
      <c r="H8" s="310"/>
      <c r="J8" s="72">
        <v>42474</v>
      </c>
      <c r="K8" s="47">
        <v>1282</v>
      </c>
      <c r="L8" s="47"/>
      <c r="M8" s="47" t="s">
        <v>148</v>
      </c>
      <c r="N8" s="284">
        <v>75</v>
      </c>
      <c r="O8" s="288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>
        <v>75</v>
      </c>
      <c r="AA8" s="284"/>
      <c r="AB8" s="289"/>
      <c r="AC8" s="283">
        <f t="shared" si="1"/>
        <v>75</v>
      </c>
      <c r="AD8" s="76"/>
      <c r="AE8" s="179"/>
      <c r="AF8" s="15">
        <f t="shared" si="0"/>
        <v>0</v>
      </c>
    </row>
    <row r="9" spans="2:33" s="3" customFormat="1" ht="12.75">
      <c r="B9" s="75"/>
      <c r="C9" s="47"/>
      <c r="D9" s="194"/>
      <c r="E9" s="45"/>
      <c r="F9" s="325"/>
      <c r="G9" s="289"/>
      <c r="H9" s="189"/>
      <c r="J9" s="72">
        <v>42474</v>
      </c>
      <c r="K9" s="49">
        <v>1283</v>
      </c>
      <c r="L9" s="47"/>
      <c r="M9" s="50" t="s">
        <v>194</v>
      </c>
      <c r="N9" s="284">
        <v>612</v>
      </c>
      <c r="O9" s="288">
        <v>102</v>
      </c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>
        <v>510</v>
      </c>
      <c r="AA9" s="294"/>
      <c r="AB9" s="295"/>
      <c r="AC9" s="283">
        <f t="shared" si="1"/>
        <v>510</v>
      </c>
      <c r="AD9" s="76"/>
      <c r="AE9" s="179"/>
      <c r="AF9" s="15">
        <f t="shared" si="0"/>
        <v>0</v>
      </c>
      <c r="AG9" s="15"/>
    </row>
    <row r="10" spans="2:33" s="14" customFormat="1" ht="12.75">
      <c r="B10" s="51"/>
      <c r="C10" s="57"/>
      <c r="D10" s="195"/>
      <c r="E10" s="56"/>
      <c r="F10" s="326"/>
      <c r="G10" s="295"/>
      <c r="H10" s="307"/>
      <c r="J10" s="72">
        <v>42474</v>
      </c>
      <c r="K10" s="62">
        <v>1286</v>
      </c>
      <c r="L10" s="47"/>
      <c r="M10" s="50" t="s">
        <v>149</v>
      </c>
      <c r="N10" s="296">
        <v>80</v>
      </c>
      <c r="O10" s="288"/>
      <c r="P10" s="294"/>
      <c r="Q10" s="294"/>
      <c r="R10" s="294"/>
      <c r="S10" s="294"/>
      <c r="T10" s="294">
        <v>80</v>
      </c>
      <c r="U10" s="294"/>
      <c r="V10" s="294"/>
      <c r="W10" s="294"/>
      <c r="X10" s="294"/>
      <c r="Y10" s="294"/>
      <c r="Z10" s="294"/>
      <c r="AA10" s="294"/>
      <c r="AB10" s="295"/>
      <c r="AC10" s="283">
        <f>SUM(P10:AB10)</f>
        <v>80</v>
      </c>
      <c r="AE10" s="178"/>
      <c r="AF10" s="15">
        <f t="shared" si="0"/>
        <v>0</v>
      </c>
      <c r="AG10" s="15"/>
    </row>
    <row r="11" spans="2:33" s="14" customFormat="1" ht="12.75">
      <c r="B11" s="72">
        <v>42103</v>
      </c>
      <c r="C11" s="47"/>
      <c r="D11" s="194" t="s">
        <v>48</v>
      </c>
      <c r="E11" s="47" t="s">
        <v>46</v>
      </c>
      <c r="F11" s="284">
        <v>7315.5</v>
      </c>
      <c r="G11" s="289"/>
      <c r="H11" s="189">
        <f>SUM(F11:G11)</f>
        <v>7315.5</v>
      </c>
      <c r="J11" s="72">
        <v>42481</v>
      </c>
      <c r="K11" s="47">
        <v>1285</v>
      </c>
      <c r="L11" s="47"/>
      <c r="M11" s="50" t="s">
        <v>150</v>
      </c>
      <c r="N11" s="296">
        <v>975</v>
      </c>
      <c r="O11" s="288"/>
      <c r="P11" s="294"/>
      <c r="Q11" s="294">
        <v>975</v>
      </c>
      <c r="R11" s="294"/>
      <c r="S11" s="294"/>
      <c r="T11" s="294"/>
      <c r="U11" s="294"/>
      <c r="V11" s="294"/>
      <c r="W11" s="294"/>
      <c r="X11" s="294"/>
      <c r="Y11" s="284"/>
      <c r="Z11" s="284"/>
      <c r="AA11" s="284"/>
      <c r="AB11" s="289"/>
      <c r="AC11" s="283">
        <f t="shared" si="1"/>
        <v>975</v>
      </c>
      <c r="AD11" s="76"/>
      <c r="AE11" s="178"/>
      <c r="AF11" s="15">
        <f t="shared" si="0"/>
        <v>0</v>
      </c>
      <c r="AG11" s="15"/>
    </row>
    <row r="12" spans="2:33" s="14" customFormat="1" ht="12.75">
      <c r="B12" s="72">
        <v>42103</v>
      </c>
      <c r="C12" s="47"/>
      <c r="D12" s="194" t="s">
        <v>48</v>
      </c>
      <c r="E12" s="47" t="s">
        <v>47</v>
      </c>
      <c r="F12" s="284">
        <v>468.39</v>
      </c>
      <c r="G12" s="289"/>
      <c r="H12" s="189">
        <f>SUM(F12:G12)</f>
        <v>468.39</v>
      </c>
      <c r="J12" s="73">
        <v>42484</v>
      </c>
      <c r="K12" s="62">
        <v>1278</v>
      </c>
      <c r="L12" s="47" t="s">
        <v>153</v>
      </c>
      <c r="M12" s="50" t="s">
        <v>152</v>
      </c>
      <c r="N12" s="296">
        <v>200</v>
      </c>
      <c r="O12" s="288"/>
      <c r="P12" s="294"/>
      <c r="Q12" s="294"/>
      <c r="R12" s="294"/>
      <c r="S12" s="294"/>
      <c r="T12" s="294"/>
      <c r="U12" s="294"/>
      <c r="V12" s="294">
        <v>200</v>
      </c>
      <c r="W12" s="294"/>
      <c r="X12" s="294"/>
      <c r="Y12" s="294"/>
      <c r="Z12" s="294"/>
      <c r="AA12" s="294"/>
      <c r="AB12" s="295"/>
      <c r="AC12" s="283">
        <f>SUM(P12:AB12)</f>
        <v>200</v>
      </c>
      <c r="AD12" s="76"/>
      <c r="AF12" s="15">
        <f t="shared" si="0"/>
        <v>0</v>
      </c>
      <c r="AG12" s="15"/>
    </row>
    <row r="13" spans="2:33" s="14" customFormat="1" ht="12.75">
      <c r="B13" s="72">
        <v>42470</v>
      </c>
      <c r="C13" s="47"/>
      <c r="D13" s="194">
        <v>244</v>
      </c>
      <c r="E13" s="47" t="s">
        <v>144</v>
      </c>
      <c r="F13" s="284">
        <v>58.92</v>
      </c>
      <c r="G13" s="289"/>
      <c r="H13" s="189">
        <v>58.92</v>
      </c>
      <c r="J13" s="73">
        <v>42484</v>
      </c>
      <c r="K13" s="62">
        <v>1280</v>
      </c>
      <c r="L13" s="50"/>
      <c r="M13" s="50" t="s">
        <v>151</v>
      </c>
      <c r="N13" s="296">
        <v>112</v>
      </c>
      <c r="O13" s="288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5">
        <v>112</v>
      </c>
      <c r="AC13" s="283">
        <f t="shared" si="1"/>
        <v>112</v>
      </c>
      <c r="AD13" s="76"/>
      <c r="AE13" s="178"/>
      <c r="AF13" s="15">
        <f t="shared" si="0"/>
        <v>0</v>
      </c>
      <c r="AG13" s="15"/>
    </row>
    <row r="14" spans="2:33" s="3" customFormat="1" ht="12.75">
      <c r="B14" s="72"/>
      <c r="C14" s="47"/>
      <c r="D14" s="194"/>
      <c r="E14" s="176" t="s">
        <v>31</v>
      </c>
      <c r="F14" s="327">
        <f>SUM(F11:F13)</f>
        <v>7842.81</v>
      </c>
      <c r="G14" s="289"/>
      <c r="H14" s="189"/>
      <c r="J14" s="74">
        <v>42495</v>
      </c>
      <c r="K14" s="50" t="s">
        <v>32</v>
      </c>
      <c r="L14" s="47"/>
      <c r="M14" s="50" t="s">
        <v>133</v>
      </c>
      <c r="N14" s="296">
        <v>53.17</v>
      </c>
      <c r="O14" s="288">
        <v>8.86</v>
      </c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9">
        <v>44.31</v>
      </c>
      <c r="AC14" s="283">
        <f t="shared" si="1"/>
        <v>44.31</v>
      </c>
      <c r="AD14" s="76"/>
      <c r="AE14" s="178"/>
      <c r="AF14" s="15">
        <f t="shared" si="0"/>
        <v>0</v>
      </c>
      <c r="AG14" s="15"/>
    </row>
    <row r="15" spans="2:33" s="3" customFormat="1" ht="12.75">
      <c r="B15" s="173">
        <v>42495</v>
      </c>
      <c r="C15" s="174"/>
      <c r="D15" s="196"/>
      <c r="E15" s="175" t="s">
        <v>19</v>
      </c>
      <c r="F15" s="328">
        <f>SUM(F6-N15+F14)</f>
        <v>10831.060000000001</v>
      </c>
      <c r="G15" s="329"/>
      <c r="H15" s="189"/>
      <c r="J15" s="74"/>
      <c r="K15" s="62"/>
      <c r="L15" s="47"/>
      <c r="M15" s="53" t="s">
        <v>6</v>
      </c>
      <c r="N15" s="297">
        <f>SUM(N7:N14)</f>
        <v>2116.17</v>
      </c>
      <c r="O15" s="288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9"/>
      <c r="AC15" s="283">
        <f t="shared" si="1"/>
        <v>0</v>
      </c>
      <c r="AD15" s="76"/>
      <c r="AE15" s="178"/>
      <c r="AF15" s="15">
        <f t="shared" si="0"/>
        <v>-2116.17</v>
      </c>
      <c r="AG15" s="15"/>
    </row>
    <row r="16" spans="2:33" s="3" customFormat="1" ht="12.75">
      <c r="B16" s="173"/>
      <c r="C16" s="174"/>
      <c r="D16" s="196"/>
      <c r="E16" s="175"/>
      <c r="F16" s="328"/>
      <c r="G16" s="329"/>
      <c r="H16" s="189"/>
      <c r="J16" s="74">
        <v>42496</v>
      </c>
      <c r="K16" s="62">
        <v>1281</v>
      </c>
      <c r="L16" s="47" t="s">
        <v>153</v>
      </c>
      <c r="M16" s="50" t="s">
        <v>154</v>
      </c>
      <c r="N16" s="296">
        <v>10</v>
      </c>
      <c r="O16" s="288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9">
        <v>10</v>
      </c>
      <c r="AC16" s="283">
        <f t="shared" si="1"/>
        <v>10</v>
      </c>
      <c r="AD16" s="76"/>
      <c r="AE16" s="178"/>
      <c r="AF16" s="15">
        <f t="shared" si="0"/>
        <v>0</v>
      </c>
      <c r="AG16" s="15"/>
    </row>
    <row r="17" spans="2:33" s="3" customFormat="1" ht="12.75">
      <c r="B17" s="173"/>
      <c r="C17" s="174"/>
      <c r="D17" s="196"/>
      <c r="E17" s="175"/>
      <c r="F17" s="328"/>
      <c r="G17" s="329"/>
      <c r="H17" s="189"/>
      <c r="J17" s="74">
        <v>42498</v>
      </c>
      <c r="K17" s="50" t="s">
        <v>32</v>
      </c>
      <c r="L17" s="47"/>
      <c r="M17" s="50" t="s">
        <v>132</v>
      </c>
      <c r="N17" s="296">
        <v>9</v>
      </c>
      <c r="O17" s="288">
        <v>0.43</v>
      </c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>
        <v>8.57</v>
      </c>
      <c r="AA17" s="284"/>
      <c r="AB17" s="289"/>
      <c r="AC17" s="283">
        <f t="shared" si="1"/>
        <v>8.57</v>
      </c>
      <c r="AD17" s="76"/>
      <c r="AE17" s="178"/>
      <c r="AF17" s="15">
        <f t="shared" si="0"/>
        <v>0</v>
      </c>
      <c r="AG17" s="15"/>
    </row>
    <row r="18" spans="2:33" s="3" customFormat="1" ht="12.75">
      <c r="B18" s="173"/>
      <c r="C18" s="174"/>
      <c r="D18" s="196"/>
      <c r="E18" s="175"/>
      <c r="F18" s="328"/>
      <c r="G18" s="329"/>
      <c r="H18" s="189"/>
      <c r="J18" s="74">
        <v>42511</v>
      </c>
      <c r="K18" s="50">
        <v>1287</v>
      </c>
      <c r="L18" s="47"/>
      <c r="M18" s="50" t="s">
        <v>148</v>
      </c>
      <c r="N18" s="296">
        <v>75</v>
      </c>
      <c r="O18" s="288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>
        <v>75</v>
      </c>
      <c r="AA18" s="284"/>
      <c r="AB18" s="289"/>
      <c r="AC18" s="283">
        <f t="shared" si="1"/>
        <v>75</v>
      </c>
      <c r="AD18" s="76"/>
      <c r="AE18" s="178"/>
      <c r="AF18" s="15">
        <f t="shared" si="0"/>
        <v>0</v>
      </c>
      <c r="AG18" s="15"/>
    </row>
    <row r="19" spans="2:33" s="3" customFormat="1" ht="12.75">
      <c r="B19" s="173"/>
      <c r="C19" s="174"/>
      <c r="D19" s="196"/>
      <c r="E19" s="175"/>
      <c r="F19" s="328"/>
      <c r="G19" s="329"/>
      <c r="H19" s="189"/>
      <c r="J19" s="74">
        <v>42518</v>
      </c>
      <c r="K19" s="50">
        <v>1288</v>
      </c>
      <c r="L19" s="47"/>
      <c r="M19" s="50" t="s">
        <v>155</v>
      </c>
      <c r="N19" s="296">
        <v>61.56</v>
      </c>
      <c r="O19" s="288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9">
        <v>61.56</v>
      </c>
      <c r="AC19" s="283">
        <f t="shared" si="1"/>
        <v>61.56</v>
      </c>
      <c r="AD19" s="76"/>
      <c r="AE19" s="178"/>
      <c r="AF19" s="15">
        <f t="shared" si="0"/>
        <v>0</v>
      </c>
      <c r="AG19" s="15"/>
    </row>
    <row r="20" spans="2:33" s="3" customFormat="1" ht="12.75">
      <c r="B20" s="173"/>
      <c r="C20" s="174"/>
      <c r="D20" s="196"/>
      <c r="E20" s="175"/>
      <c r="F20" s="328"/>
      <c r="G20" s="329"/>
      <c r="H20" s="189"/>
      <c r="J20" s="74">
        <v>42518</v>
      </c>
      <c r="K20" s="62">
        <v>1289</v>
      </c>
      <c r="L20" s="47"/>
      <c r="M20" s="50" t="s">
        <v>156</v>
      </c>
      <c r="N20" s="296">
        <v>10.18</v>
      </c>
      <c r="O20" s="288">
        <v>1.7</v>
      </c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>
        <v>8.48</v>
      </c>
      <c r="AA20" s="284"/>
      <c r="AB20" s="289"/>
      <c r="AC20" s="283">
        <f t="shared" si="1"/>
        <v>8.48</v>
      </c>
      <c r="AD20" s="76"/>
      <c r="AE20" s="178"/>
      <c r="AF20" s="15">
        <f t="shared" si="0"/>
        <v>0</v>
      </c>
      <c r="AG20" s="15"/>
    </row>
    <row r="21" spans="2:33" s="3" customFormat="1" ht="12.75">
      <c r="B21" s="173"/>
      <c r="C21" s="174"/>
      <c r="D21" s="196"/>
      <c r="E21" s="175"/>
      <c r="F21" s="328"/>
      <c r="G21" s="329"/>
      <c r="H21" s="189"/>
      <c r="J21" s="74">
        <v>42519</v>
      </c>
      <c r="K21" s="62">
        <v>1290</v>
      </c>
      <c r="L21" s="47"/>
      <c r="M21" s="50" t="s">
        <v>157</v>
      </c>
      <c r="N21" s="296">
        <v>428.45</v>
      </c>
      <c r="O21" s="288"/>
      <c r="P21" s="284"/>
      <c r="Q21" s="284"/>
      <c r="R21" s="284"/>
      <c r="S21" s="284"/>
      <c r="T21" s="284"/>
      <c r="U21" s="284"/>
      <c r="V21" s="284"/>
      <c r="W21" s="284"/>
      <c r="X21" s="284">
        <v>428.45</v>
      </c>
      <c r="Y21" s="284"/>
      <c r="Z21" s="284"/>
      <c r="AA21" s="284"/>
      <c r="AB21" s="289"/>
      <c r="AC21" s="283">
        <f t="shared" si="1"/>
        <v>428.45</v>
      </c>
      <c r="AD21" s="76"/>
      <c r="AE21" s="178"/>
      <c r="AF21" s="15">
        <f t="shared" si="0"/>
        <v>0</v>
      </c>
      <c r="AG21" s="15"/>
    </row>
    <row r="22" spans="2:33" s="3" customFormat="1" ht="12.75">
      <c r="B22" s="173"/>
      <c r="C22" s="174"/>
      <c r="D22" s="196"/>
      <c r="E22" s="170"/>
      <c r="F22" s="188"/>
      <c r="G22" s="329"/>
      <c r="H22" s="189"/>
      <c r="J22" s="74">
        <v>42522</v>
      </c>
      <c r="K22" s="62">
        <v>1291</v>
      </c>
      <c r="L22" s="47"/>
      <c r="M22" s="50" t="s">
        <v>193</v>
      </c>
      <c r="N22" s="296">
        <v>20</v>
      </c>
      <c r="O22" s="288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9">
        <v>20</v>
      </c>
      <c r="AC22" s="283">
        <f t="shared" si="1"/>
        <v>20</v>
      </c>
      <c r="AD22" s="76"/>
      <c r="AE22" s="178"/>
      <c r="AF22" s="15">
        <f t="shared" si="0"/>
        <v>0</v>
      </c>
      <c r="AG22" s="15"/>
    </row>
    <row r="23" spans="2:33" s="3" customFormat="1" ht="12.75">
      <c r="B23" s="173"/>
      <c r="C23" s="174"/>
      <c r="D23" s="196"/>
      <c r="E23" s="176" t="s">
        <v>31</v>
      </c>
      <c r="F23" s="327">
        <f>SUM(F20:F22)</f>
        <v>0</v>
      </c>
      <c r="G23" s="329"/>
      <c r="H23" s="189"/>
      <c r="J23" s="74">
        <v>42523</v>
      </c>
      <c r="K23" s="62">
        <v>1284</v>
      </c>
      <c r="L23" s="47"/>
      <c r="M23" s="50" t="s">
        <v>158</v>
      </c>
      <c r="N23" s="296">
        <v>229.26</v>
      </c>
      <c r="O23" s="288">
        <v>18.95</v>
      </c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9">
        <v>210.31</v>
      </c>
      <c r="AC23" s="283">
        <f t="shared" si="1"/>
        <v>210.31</v>
      </c>
      <c r="AD23" s="76"/>
      <c r="AE23" s="178"/>
      <c r="AF23" s="15">
        <f>SUM(AC23+O23-N23)</f>
        <v>0</v>
      </c>
      <c r="AG23" s="15"/>
    </row>
    <row r="24" spans="2:33" s="3" customFormat="1" ht="12.75">
      <c r="B24" s="173">
        <v>42526</v>
      </c>
      <c r="C24" s="174"/>
      <c r="D24" s="196"/>
      <c r="E24" s="175" t="s">
        <v>19</v>
      </c>
      <c r="F24" s="328">
        <f>SUM(F15-N24+F23)</f>
        <v>9987.61</v>
      </c>
      <c r="G24" s="329"/>
      <c r="H24" s="189"/>
      <c r="J24" s="74"/>
      <c r="K24" s="50"/>
      <c r="L24" s="47"/>
      <c r="M24" s="53" t="s">
        <v>6</v>
      </c>
      <c r="N24" s="297">
        <f>SUM(N16:N23)</f>
        <v>843.45</v>
      </c>
      <c r="O24" s="288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9"/>
      <c r="AC24" s="283">
        <f t="shared" si="1"/>
        <v>0</v>
      </c>
      <c r="AD24" s="76"/>
      <c r="AE24" s="178"/>
      <c r="AF24" s="15">
        <f t="shared" si="0"/>
        <v>-843.45</v>
      </c>
      <c r="AG24" s="15"/>
    </row>
    <row r="25" spans="2:33" s="3" customFormat="1" ht="12.75">
      <c r="B25" s="173"/>
      <c r="C25" s="174"/>
      <c r="D25" s="196"/>
      <c r="E25" s="170"/>
      <c r="F25" s="188"/>
      <c r="G25" s="329"/>
      <c r="H25" s="189"/>
      <c r="J25" s="74">
        <v>42529</v>
      </c>
      <c r="K25" s="50" t="s">
        <v>32</v>
      </c>
      <c r="L25" s="47"/>
      <c r="M25" s="50" t="s">
        <v>132</v>
      </c>
      <c r="N25" s="296">
        <v>9</v>
      </c>
      <c r="O25" s="288">
        <v>0.43</v>
      </c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>
        <v>8.57</v>
      </c>
      <c r="AA25" s="284"/>
      <c r="AB25" s="289"/>
      <c r="AC25" s="283">
        <f t="shared" si="1"/>
        <v>8.57</v>
      </c>
      <c r="AD25" s="76"/>
      <c r="AE25" s="178"/>
      <c r="AF25" s="15">
        <f t="shared" si="0"/>
        <v>0</v>
      </c>
      <c r="AG25" s="15"/>
    </row>
    <row r="26" spans="2:33" s="3" customFormat="1" ht="12.75">
      <c r="B26" s="173"/>
      <c r="C26" s="174"/>
      <c r="D26" s="196"/>
      <c r="E26" s="47"/>
      <c r="F26" s="188"/>
      <c r="G26" s="329"/>
      <c r="H26" s="189"/>
      <c r="J26" s="74">
        <v>42537</v>
      </c>
      <c r="K26" s="62"/>
      <c r="L26" s="47"/>
      <c r="M26" s="50" t="s">
        <v>133</v>
      </c>
      <c r="N26" s="296">
        <v>41.36</v>
      </c>
      <c r="O26" s="288">
        <v>6.89</v>
      </c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9">
        <v>34.47</v>
      </c>
      <c r="AC26" s="283">
        <f>SUM(P26:AB26)</f>
        <v>34.47</v>
      </c>
      <c r="AE26" s="178"/>
      <c r="AF26" s="15">
        <f t="shared" si="0"/>
        <v>0</v>
      </c>
      <c r="AG26" s="15"/>
    </row>
    <row r="27" spans="2:33" s="3" customFormat="1" ht="12.75">
      <c r="B27" s="173"/>
      <c r="C27" s="174"/>
      <c r="D27" s="196"/>
      <c r="E27" s="47"/>
      <c r="F27" s="188"/>
      <c r="G27" s="329"/>
      <c r="H27" s="189"/>
      <c r="J27" s="74">
        <v>42538</v>
      </c>
      <c r="K27" s="62">
        <v>1292</v>
      </c>
      <c r="L27" s="47"/>
      <c r="M27" s="47" t="s">
        <v>148</v>
      </c>
      <c r="N27" s="296">
        <v>75</v>
      </c>
      <c r="O27" s="288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>
        <v>75</v>
      </c>
      <c r="AA27" s="284"/>
      <c r="AB27" s="289"/>
      <c r="AC27" s="283">
        <f t="shared" si="1"/>
        <v>75</v>
      </c>
      <c r="AD27" s="76"/>
      <c r="AE27" s="178"/>
      <c r="AF27" s="15">
        <f t="shared" si="0"/>
        <v>0</v>
      </c>
      <c r="AG27" s="15"/>
    </row>
    <row r="28" spans="2:33" s="3" customFormat="1" ht="12.75">
      <c r="B28" s="173"/>
      <c r="C28" s="174"/>
      <c r="D28" s="196"/>
      <c r="E28" s="176"/>
      <c r="F28" s="327"/>
      <c r="G28" s="329"/>
      <c r="H28" s="189"/>
      <c r="J28" s="74">
        <v>42538</v>
      </c>
      <c r="K28" s="62">
        <v>1297</v>
      </c>
      <c r="L28" s="47"/>
      <c r="M28" s="50" t="s">
        <v>149</v>
      </c>
      <c r="N28" s="296">
        <v>160</v>
      </c>
      <c r="O28" s="288"/>
      <c r="P28" s="284"/>
      <c r="Q28" s="284"/>
      <c r="R28" s="284"/>
      <c r="S28" s="189"/>
      <c r="T28" s="284">
        <v>160</v>
      </c>
      <c r="U28" s="284"/>
      <c r="V28" s="284"/>
      <c r="W28" s="284"/>
      <c r="X28" s="284"/>
      <c r="Y28" s="284"/>
      <c r="Z28" s="284"/>
      <c r="AA28" s="284"/>
      <c r="AB28" s="289"/>
      <c r="AC28" s="283">
        <f t="shared" si="1"/>
        <v>160</v>
      </c>
      <c r="AD28" s="76"/>
      <c r="AE28" s="178"/>
      <c r="AF28" s="15">
        <f t="shared" si="0"/>
        <v>0</v>
      </c>
      <c r="AG28" s="15"/>
    </row>
    <row r="29" spans="2:33" s="3" customFormat="1" ht="12.75">
      <c r="B29" s="173"/>
      <c r="C29" s="174"/>
      <c r="D29" s="196"/>
      <c r="E29" s="175"/>
      <c r="F29" s="328"/>
      <c r="G29" s="329"/>
      <c r="H29" s="189"/>
      <c r="J29" s="74">
        <v>42539</v>
      </c>
      <c r="K29" s="50" t="s">
        <v>32</v>
      </c>
      <c r="L29" s="47"/>
      <c r="M29" s="50" t="s">
        <v>132</v>
      </c>
      <c r="N29" s="296">
        <v>17.79</v>
      </c>
      <c r="O29" s="288">
        <v>0.85</v>
      </c>
      <c r="P29" s="284"/>
      <c r="Q29" s="284"/>
      <c r="R29" s="284"/>
      <c r="S29" s="284"/>
      <c r="T29" s="284">
        <v>16.94</v>
      </c>
      <c r="U29" s="284"/>
      <c r="V29" s="284"/>
      <c r="W29" s="284"/>
      <c r="X29" s="284"/>
      <c r="Y29" s="284"/>
      <c r="Z29" s="284"/>
      <c r="AA29" s="284"/>
      <c r="AB29" s="289"/>
      <c r="AC29" s="283">
        <f t="shared" si="1"/>
        <v>16.94</v>
      </c>
      <c r="AD29" s="76"/>
      <c r="AE29" s="178"/>
      <c r="AF29" s="15">
        <f>SUM(AC29+O29-N29)</f>
        <v>3.552713678800501E-15</v>
      </c>
      <c r="AG29" s="15"/>
    </row>
    <row r="30" spans="2:33" s="3" customFormat="1" ht="12.75">
      <c r="B30" s="173"/>
      <c r="C30" s="174"/>
      <c r="D30" s="196"/>
      <c r="E30" s="175"/>
      <c r="F30" s="328"/>
      <c r="G30" s="329"/>
      <c r="H30" s="189"/>
      <c r="J30" s="74">
        <v>42540</v>
      </c>
      <c r="K30" s="62">
        <v>1293</v>
      </c>
      <c r="L30" s="47"/>
      <c r="M30" s="50" t="s">
        <v>160</v>
      </c>
      <c r="N30" s="296">
        <v>76.1</v>
      </c>
      <c r="O30" s="288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9">
        <v>76.1</v>
      </c>
      <c r="AC30" s="283">
        <f t="shared" si="1"/>
        <v>76.1</v>
      </c>
      <c r="AD30" s="76"/>
      <c r="AE30" s="178"/>
      <c r="AF30" s="15">
        <f t="shared" si="0"/>
        <v>0</v>
      </c>
      <c r="AG30" s="15"/>
    </row>
    <row r="31" spans="2:33" s="3" customFormat="1" ht="12.75">
      <c r="B31" s="173"/>
      <c r="C31" s="174"/>
      <c r="D31" s="196"/>
      <c r="E31" s="170"/>
      <c r="F31" s="188"/>
      <c r="G31" s="329"/>
      <c r="H31" s="189"/>
      <c r="J31" s="73">
        <v>42543</v>
      </c>
      <c r="K31" s="62">
        <v>1294</v>
      </c>
      <c r="L31" s="47"/>
      <c r="M31" s="50" t="s">
        <v>161</v>
      </c>
      <c r="N31" s="296">
        <v>1512.36</v>
      </c>
      <c r="O31" s="288"/>
      <c r="P31" s="284">
        <v>1512.36</v>
      </c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9"/>
      <c r="AC31" s="283">
        <f t="shared" si="1"/>
        <v>1512.36</v>
      </c>
      <c r="AD31" s="76"/>
      <c r="AE31" s="178"/>
      <c r="AF31" s="15">
        <f t="shared" si="0"/>
        <v>0</v>
      </c>
      <c r="AG31" s="15"/>
    </row>
    <row r="32" spans="2:33" s="3" customFormat="1" ht="12.75">
      <c r="B32" s="173"/>
      <c r="C32" s="174"/>
      <c r="D32" s="196"/>
      <c r="E32" s="176" t="s">
        <v>31</v>
      </c>
      <c r="F32" s="327">
        <f>SUM(F29:F31)</f>
        <v>0</v>
      </c>
      <c r="G32" s="329"/>
      <c r="H32" s="189"/>
      <c r="J32" s="74">
        <v>42546</v>
      </c>
      <c r="K32" s="62">
        <v>1295</v>
      </c>
      <c r="L32" s="47"/>
      <c r="M32" s="50" t="s">
        <v>162</v>
      </c>
      <c r="N32" s="296">
        <v>35</v>
      </c>
      <c r="O32" s="288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>
        <v>35</v>
      </c>
      <c r="AC32" s="283">
        <f t="shared" si="1"/>
        <v>35</v>
      </c>
      <c r="AD32" s="76"/>
      <c r="AE32" s="178"/>
      <c r="AF32" s="15">
        <f t="shared" si="0"/>
        <v>0</v>
      </c>
      <c r="AG32" s="15"/>
    </row>
    <row r="33" spans="2:33" s="3" customFormat="1" ht="12.75">
      <c r="B33" s="173">
        <v>42554</v>
      </c>
      <c r="C33" s="174"/>
      <c r="D33" s="196"/>
      <c r="E33" s="175" t="s">
        <v>19</v>
      </c>
      <c r="F33" s="328">
        <f>SUM(F24-N33+F32)</f>
        <v>8061.000000000001</v>
      </c>
      <c r="G33" s="329"/>
      <c r="H33" s="189"/>
      <c r="J33" s="74"/>
      <c r="K33" s="62"/>
      <c r="L33" s="47"/>
      <c r="M33" s="53" t="s">
        <v>6</v>
      </c>
      <c r="N33" s="297">
        <f>SUM(N25:N32)</f>
        <v>1926.61</v>
      </c>
      <c r="O33" s="288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189"/>
      <c r="AD33" s="102">
        <f>SUM(P33:AB33)</f>
        <v>0</v>
      </c>
      <c r="AE33" s="178"/>
      <c r="AF33" s="15">
        <f t="shared" si="0"/>
        <v>-1926.61</v>
      </c>
      <c r="AG33" s="15"/>
    </row>
    <row r="34" spans="2:33" s="3" customFormat="1" ht="12.75">
      <c r="B34" s="173"/>
      <c r="C34" s="174"/>
      <c r="D34" s="196"/>
      <c r="E34" s="170"/>
      <c r="F34" s="188"/>
      <c r="G34" s="329"/>
      <c r="H34" s="189"/>
      <c r="J34" s="74">
        <v>42559</v>
      </c>
      <c r="K34" s="50" t="s">
        <v>32</v>
      </c>
      <c r="L34" s="47"/>
      <c r="M34" s="50" t="s">
        <v>132</v>
      </c>
      <c r="N34" s="296">
        <v>9</v>
      </c>
      <c r="O34" s="288">
        <v>0.43</v>
      </c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>
        <v>8.57</v>
      </c>
      <c r="AA34" s="284"/>
      <c r="AB34" s="289"/>
      <c r="AC34" s="283">
        <f t="shared" si="1"/>
        <v>8.57</v>
      </c>
      <c r="AD34" s="76"/>
      <c r="AE34" s="178"/>
      <c r="AF34" s="15">
        <f t="shared" si="0"/>
        <v>0</v>
      </c>
      <c r="AG34" s="15"/>
    </row>
    <row r="35" spans="2:33" s="3" customFormat="1" ht="12.75">
      <c r="B35" s="173"/>
      <c r="C35" s="174"/>
      <c r="D35" s="196"/>
      <c r="E35" s="170"/>
      <c r="F35" s="188"/>
      <c r="G35" s="329"/>
      <c r="H35" s="189"/>
      <c r="J35" s="74">
        <v>42564</v>
      </c>
      <c r="K35" s="62">
        <v>1296</v>
      </c>
      <c r="L35" s="50"/>
      <c r="M35" s="50" t="s">
        <v>192</v>
      </c>
      <c r="N35" s="296">
        <v>74.5</v>
      </c>
      <c r="O35" s="288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>
        <v>74.5</v>
      </c>
      <c r="AC35" s="283">
        <f t="shared" si="1"/>
        <v>74.5</v>
      </c>
      <c r="AD35" s="76"/>
      <c r="AE35" s="178"/>
      <c r="AF35" s="15">
        <f t="shared" si="0"/>
        <v>0</v>
      </c>
      <c r="AG35" s="15"/>
    </row>
    <row r="36" spans="2:33" s="3" customFormat="1" ht="12.75">
      <c r="B36" s="173"/>
      <c r="C36" s="174"/>
      <c r="D36" s="196"/>
      <c r="E36" s="47"/>
      <c r="F36" s="188"/>
      <c r="G36" s="329"/>
      <c r="H36" s="189"/>
      <c r="J36" s="74">
        <v>42565</v>
      </c>
      <c r="K36" s="62">
        <v>1298</v>
      </c>
      <c r="L36" s="47"/>
      <c r="M36" s="47" t="s">
        <v>148</v>
      </c>
      <c r="N36" s="296">
        <v>75</v>
      </c>
      <c r="O36" s="288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>
        <v>75</v>
      </c>
      <c r="AA36" s="284"/>
      <c r="AB36" s="289"/>
      <c r="AC36" s="283">
        <f t="shared" si="1"/>
        <v>75</v>
      </c>
      <c r="AD36" s="76"/>
      <c r="AE36" s="178"/>
      <c r="AF36" s="15">
        <f t="shared" si="0"/>
        <v>0</v>
      </c>
      <c r="AG36" s="15"/>
    </row>
    <row r="37" spans="2:33" s="3" customFormat="1" ht="12.75">
      <c r="B37" s="173"/>
      <c r="C37" s="174"/>
      <c r="D37" s="196"/>
      <c r="E37" s="170"/>
      <c r="F37" s="188"/>
      <c r="G37" s="329"/>
      <c r="H37" s="189"/>
      <c r="J37" s="74">
        <v>42565</v>
      </c>
      <c r="K37" s="62">
        <v>1310</v>
      </c>
      <c r="L37" s="47"/>
      <c r="M37" s="50" t="s">
        <v>163</v>
      </c>
      <c r="N37" s="296">
        <v>247</v>
      </c>
      <c r="O37" s="288"/>
      <c r="P37" s="284"/>
      <c r="Q37" s="284"/>
      <c r="R37" s="284"/>
      <c r="S37" s="284">
        <v>127</v>
      </c>
      <c r="T37" s="284">
        <v>120</v>
      </c>
      <c r="U37" s="284"/>
      <c r="V37" s="284"/>
      <c r="W37" s="284"/>
      <c r="X37" s="284"/>
      <c r="Y37" s="284"/>
      <c r="Z37" s="284"/>
      <c r="AA37" s="284"/>
      <c r="AB37" s="289"/>
      <c r="AC37" s="283">
        <f t="shared" si="1"/>
        <v>247</v>
      </c>
      <c r="AD37" s="76"/>
      <c r="AE37" s="178"/>
      <c r="AF37" s="15">
        <f t="shared" si="0"/>
        <v>0</v>
      </c>
      <c r="AG37" s="15"/>
    </row>
    <row r="38" spans="2:33" s="3" customFormat="1" ht="12.75">
      <c r="B38" s="173"/>
      <c r="C38" s="174"/>
      <c r="D38" s="196"/>
      <c r="E38" s="176"/>
      <c r="F38" s="327"/>
      <c r="G38" s="329"/>
      <c r="H38" s="189"/>
      <c r="J38" s="74">
        <v>42572</v>
      </c>
      <c r="K38" s="50">
        <v>1300</v>
      </c>
      <c r="L38" s="47"/>
      <c r="M38" s="50" t="s">
        <v>164</v>
      </c>
      <c r="N38" s="296">
        <v>22.57</v>
      </c>
      <c r="O38" s="288">
        <v>3.56</v>
      </c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>
        <v>19.01</v>
      </c>
      <c r="AC38" s="283">
        <f t="shared" si="1"/>
        <v>19.01</v>
      </c>
      <c r="AD38" s="76"/>
      <c r="AE38" s="178"/>
      <c r="AF38" s="15">
        <f t="shared" si="0"/>
        <v>0</v>
      </c>
      <c r="AG38" s="15"/>
    </row>
    <row r="39" spans="2:33" s="3" customFormat="1" ht="12.75">
      <c r="B39" s="173"/>
      <c r="C39" s="174"/>
      <c r="D39" s="196"/>
      <c r="E39" s="175"/>
      <c r="F39" s="328"/>
      <c r="G39" s="329"/>
      <c r="H39" s="189"/>
      <c r="J39" s="74">
        <v>42573</v>
      </c>
      <c r="K39" s="50">
        <v>1299</v>
      </c>
      <c r="L39" s="47"/>
      <c r="M39" s="50" t="s">
        <v>191</v>
      </c>
      <c r="N39" s="296">
        <v>3222</v>
      </c>
      <c r="O39" s="288">
        <v>537</v>
      </c>
      <c r="P39" s="284"/>
      <c r="Q39" s="284"/>
      <c r="R39" s="284"/>
      <c r="S39" s="284"/>
      <c r="T39" s="284">
        <v>2685</v>
      </c>
      <c r="U39" s="284"/>
      <c r="V39" s="284"/>
      <c r="W39" s="284"/>
      <c r="X39" s="284"/>
      <c r="Y39" s="284"/>
      <c r="Z39" s="284"/>
      <c r="AA39" s="284"/>
      <c r="AB39" s="289"/>
      <c r="AC39" s="283">
        <f t="shared" si="1"/>
        <v>2685</v>
      </c>
      <c r="AD39" s="76"/>
      <c r="AE39" s="178"/>
      <c r="AF39" s="15">
        <f t="shared" si="0"/>
        <v>0</v>
      </c>
      <c r="AG39" s="15"/>
    </row>
    <row r="40" spans="2:33" s="3" customFormat="1" ht="12.75">
      <c r="B40" s="173"/>
      <c r="C40" s="174"/>
      <c r="D40" s="196"/>
      <c r="E40" s="170"/>
      <c r="F40" s="188"/>
      <c r="G40" s="329"/>
      <c r="H40" s="189"/>
      <c r="J40" s="74">
        <v>42575</v>
      </c>
      <c r="K40" s="50">
        <v>1304</v>
      </c>
      <c r="L40" s="47"/>
      <c r="M40" s="47" t="s">
        <v>148</v>
      </c>
      <c r="N40" s="296">
        <v>75</v>
      </c>
      <c r="O40" s="288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>
        <v>75</v>
      </c>
      <c r="AA40" s="284"/>
      <c r="AB40" s="289"/>
      <c r="AC40" s="283">
        <f t="shared" si="1"/>
        <v>75</v>
      </c>
      <c r="AD40" s="76"/>
      <c r="AE40" s="178"/>
      <c r="AF40" s="15">
        <f t="shared" si="0"/>
        <v>0</v>
      </c>
      <c r="AG40" s="15"/>
    </row>
    <row r="41" spans="2:33" s="3" customFormat="1" ht="12.75">
      <c r="B41" s="173"/>
      <c r="C41" s="174"/>
      <c r="D41" s="196"/>
      <c r="E41" s="170"/>
      <c r="F41" s="188"/>
      <c r="G41" s="329"/>
      <c r="H41" s="189"/>
      <c r="J41" s="74">
        <v>42575</v>
      </c>
      <c r="K41" s="62">
        <v>1306</v>
      </c>
      <c r="L41" s="47"/>
      <c r="M41" s="50" t="s">
        <v>165</v>
      </c>
      <c r="N41" s="296">
        <v>50</v>
      </c>
      <c r="O41" s="288"/>
      <c r="P41" s="284"/>
      <c r="Q41" s="284"/>
      <c r="R41" s="284"/>
      <c r="S41" s="284"/>
      <c r="T41" s="284"/>
      <c r="U41" s="284"/>
      <c r="V41" s="284">
        <v>50</v>
      </c>
      <c r="W41" s="284"/>
      <c r="X41" s="284"/>
      <c r="Y41" s="284"/>
      <c r="Z41" s="284"/>
      <c r="AA41" s="284"/>
      <c r="AB41" s="289"/>
      <c r="AC41" s="189"/>
      <c r="AD41" s="76"/>
      <c r="AE41" s="179">
        <f>SUM(P41:AB41)</f>
        <v>50</v>
      </c>
      <c r="AF41" s="15">
        <f t="shared" si="0"/>
        <v>-50</v>
      </c>
      <c r="AG41" s="15"/>
    </row>
    <row r="42" spans="2:33" s="3" customFormat="1" ht="12.75">
      <c r="B42" s="173"/>
      <c r="C42" s="174"/>
      <c r="D42" s="196"/>
      <c r="E42" s="27"/>
      <c r="F42" s="327"/>
      <c r="G42" s="329"/>
      <c r="H42" s="189"/>
      <c r="J42" s="74">
        <v>42578</v>
      </c>
      <c r="K42" s="62">
        <v>1307</v>
      </c>
      <c r="L42" s="47"/>
      <c r="M42" s="50" t="s">
        <v>166</v>
      </c>
      <c r="N42" s="296">
        <v>100</v>
      </c>
      <c r="O42" s="288"/>
      <c r="P42" s="284"/>
      <c r="Q42" s="284"/>
      <c r="R42" s="284"/>
      <c r="S42" s="284"/>
      <c r="T42" s="284"/>
      <c r="U42" s="284"/>
      <c r="V42" s="284">
        <v>100</v>
      </c>
      <c r="W42" s="284"/>
      <c r="X42" s="284"/>
      <c r="Y42" s="284"/>
      <c r="Z42" s="284"/>
      <c r="AA42" s="284"/>
      <c r="AB42" s="289"/>
      <c r="AC42" s="189"/>
      <c r="AD42" s="76"/>
      <c r="AE42" s="179">
        <f>SUM(P42:AB42)</f>
        <v>100</v>
      </c>
      <c r="AF42" s="15">
        <f t="shared" si="0"/>
        <v>-100</v>
      </c>
      <c r="AG42" s="15"/>
    </row>
    <row r="43" spans="2:33" s="3" customFormat="1" ht="12.75">
      <c r="B43" s="173"/>
      <c r="C43" s="174"/>
      <c r="D43" s="196"/>
      <c r="E43" s="98"/>
      <c r="F43" s="328"/>
      <c r="G43" s="329"/>
      <c r="H43" s="189"/>
      <c r="J43" s="74">
        <v>42579</v>
      </c>
      <c r="K43" s="62">
        <v>1302</v>
      </c>
      <c r="L43" s="47"/>
      <c r="M43" s="50" t="s">
        <v>167</v>
      </c>
      <c r="N43" s="296">
        <v>150</v>
      </c>
      <c r="O43" s="288"/>
      <c r="P43" s="284"/>
      <c r="Q43" s="284"/>
      <c r="R43" s="284"/>
      <c r="S43" s="284"/>
      <c r="T43" s="284"/>
      <c r="U43" s="284"/>
      <c r="V43" s="284">
        <v>150</v>
      </c>
      <c r="W43" s="284"/>
      <c r="X43" s="284"/>
      <c r="Y43" s="284"/>
      <c r="Z43" s="284"/>
      <c r="AA43" s="284"/>
      <c r="AB43" s="289"/>
      <c r="AC43" s="189"/>
      <c r="AD43" s="76"/>
      <c r="AE43" s="179">
        <f>SUM(P43:AB43)</f>
        <v>150</v>
      </c>
      <c r="AF43" s="15">
        <f t="shared" si="0"/>
        <v>-150</v>
      </c>
      <c r="AG43" s="15"/>
    </row>
    <row r="44" spans="2:33" s="3" customFormat="1" ht="12.75">
      <c r="B44" s="173"/>
      <c r="C44" s="174"/>
      <c r="D44" s="196"/>
      <c r="E44" s="175"/>
      <c r="F44" s="328"/>
      <c r="G44" s="329"/>
      <c r="H44" s="189"/>
      <c r="J44" s="172">
        <v>42579</v>
      </c>
      <c r="K44" s="49">
        <v>1305</v>
      </c>
      <c r="L44" s="47"/>
      <c r="M44" s="47" t="s">
        <v>168</v>
      </c>
      <c r="N44" s="284">
        <v>100</v>
      </c>
      <c r="O44" s="288"/>
      <c r="P44" s="284"/>
      <c r="Q44" s="284"/>
      <c r="R44" s="284"/>
      <c r="S44" s="284"/>
      <c r="T44" s="284"/>
      <c r="U44" s="284"/>
      <c r="V44" s="284">
        <v>100</v>
      </c>
      <c r="W44" s="284"/>
      <c r="X44" s="284"/>
      <c r="Y44" s="284"/>
      <c r="Z44" s="284"/>
      <c r="AA44" s="284"/>
      <c r="AB44" s="289"/>
      <c r="AC44" s="189"/>
      <c r="AD44" s="76"/>
      <c r="AE44" s="179">
        <f>SUM(P44:AB44)</f>
        <v>100</v>
      </c>
      <c r="AF44" s="15">
        <f t="shared" si="0"/>
        <v>-100</v>
      </c>
      <c r="AG44" s="15"/>
    </row>
    <row r="45" spans="2:33" s="3" customFormat="1" ht="12.75">
      <c r="B45" s="173"/>
      <c r="C45" s="174"/>
      <c r="D45" s="196"/>
      <c r="E45" s="175"/>
      <c r="F45" s="328"/>
      <c r="G45" s="329"/>
      <c r="H45" s="189"/>
      <c r="J45" s="74">
        <v>42585</v>
      </c>
      <c r="K45" s="50" t="s">
        <v>32</v>
      </c>
      <c r="L45" s="47"/>
      <c r="M45" s="50" t="s">
        <v>134</v>
      </c>
      <c r="N45" s="296">
        <v>50.85</v>
      </c>
      <c r="O45" s="288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>
        <v>50.85</v>
      </c>
      <c r="AA45" s="284"/>
      <c r="AB45" s="289"/>
      <c r="AC45" s="283">
        <f t="shared" si="1"/>
        <v>50.85</v>
      </c>
      <c r="AD45" s="76"/>
      <c r="AE45" s="178"/>
      <c r="AF45" s="15">
        <f t="shared" si="0"/>
        <v>0</v>
      </c>
      <c r="AG45" s="15"/>
    </row>
    <row r="46" spans="2:33" s="3" customFormat="1" ht="12.75">
      <c r="B46" s="173"/>
      <c r="C46" s="174"/>
      <c r="D46" s="196"/>
      <c r="E46" s="175"/>
      <c r="F46" s="328"/>
      <c r="G46" s="329"/>
      <c r="H46" s="189"/>
      <c r="J46" s="74">
        <v>42586</v>
      </c>
      <c r="K46" s="50" t="s">
        <v>32</v>
      </c>
      <c r="L46" s="47"/>
      <c r="M46" s="50" t="s">
        <v>133</v>
      </c>
      <c r="N46" s="296">
        <v>47.52</v>
      </c>
      <c r="O46" s="288">
        <v>7.92</v>
      </c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>
        <v>39.6</v>
      </c>
      <c r="AC46" s="283">
        <f t="shared" si="1"/>
        <v>39.6</v>
      </c>
      <c r="AD46" s="76"/>
      <c r="AE46" s="178"/>
      <c r="AF46" s="15">
        <f t="shared" si="0"/>
        <v>0</v>
      </c>
      <c r="AG46" s="15"/>
    </row>
    <row r="47" spans="2:33" s="3" customFormat="1" ht="12.75">
      <c r="B47" s="173"/>
      <c r="C47" s="174"/>
      <c r="D47" s="196"/>
      <c r="E47" s="176" t="s">
        <v>31</v>
      </c>
      <c r="F47" s="327">
        <f>SUM(F44:F46)</f>
        <v>0</v>
      </c>
      <c r="G47" s="329"/>
      <c r="H47" s="189"/>
      <c r="J47" s="74">
        <v>42586</v>
      </c>
      <c r="K47" s="62">
        <v>1308</v>
      </c>
      <c r="L47" s="47"/>
      <c r="M47" s="50" t="s">
        <v>169</v>
      </c>
      <c r="N47" s="296">
        <v>36</v>
      </c>
      <c r="O47" s="288"/>
      <c r="P47" s="284"/>
      <c r="Q47" s="284"/>
      <c r="R47" s="284"/>
      <c r="S47" s="284"/>
      <c r="T47" s="284"/>
      <c r="U47" s="284"/>
      <c r="V47" s="284">
        <v>36</v>
      </c>
      <c r="W47" s="284"/>
      <c r="X47" s="284"/>
      <c r="Y47" s="284"/>
      <c r="Z47" s="284"/>
      <c r="AA47" s="284"/>
      <c r="AB47" s="289"/>
      <c r="AC47" s="189"/>
      <c r="AD47" s="76"/>
      <c r="AE47" s="179">
        <f>SUM(P47:AB47)</f>
        <v>36</v>
      </c>
      <c r="AF47" s="15">
        <f t="shared" si="0"/>
        <v>-36</v>
      </c>
      <c r="AG47" s="15"/>
    </row>
    <row r="48" spans="2:33" s="3" customFormat="1" ht="12.75">
      <c r="B48" s="173">
        <v>42587</v>
      </c>
      <c r="C48" s="174"/>
      <c r="D48" s="196"/>
      <c r="E48" s="175" t="s">
        <v>19</v>
      </c>
      <c r="F48" s="328">
        <f>SUM(F33-N48)</f>
        <v>3801.5600000000004</v>
      </c>
      <c r="G48" s="329"/>
      <c r="H48" s="189"/>
      <c r="J48" s="74"/>
      <c r="K48" s="62"/>
      <c r="L48" s="47"/>
      <c r="M48" s="53" t="s">
        <v>6</v>
      </c>
      <c r="N48" s="297">
        <f>SUM(N34:N47)</f>
        <v>4259.4400000000005</v>
      </c>
      <c r="O48" s="288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3">
        <f t="shared" si="1"/>
        <v>0</v>
      </c>
      <c r="AD48" s="76"/>
      <c r="AE48" s="178"/>
      <c r="AF48" s="15">
        <f t="shared" si="0"/>
        <v>-4259.4400000000005</v>
      </c>
      <c r="AG48" s="15"/>
    </row>
    <row r="49" spans="2:33" s="3" customFormat="1" ht="12.75">
      <c r="B49" s="173"/>
      <c r="C49" s="174"/>
      <c r="D49" s="196"/>
      <c r="E49" s="176"/>
      <c r="F49" s="327"/>
      <c r="G49" s="329"/>
      <c r="H49" s="189"/>
      <c r="J49" s="74">
        <v>42592</v>
      </c>
      <c r="K49" s="62">
        <v>1303</v>
      </c>
      <c r="L49" s="47"/>
      <c r="M49" s="50" t="s">
        <v>170</v>
      </c>
      <c r="N49" s="296">
        <v>60</v>
      </c>
      <c r="O49" s="288"/>
      <c r="P49" s="284"/>
      <c r="Q49" s="284"/>
      <c r="R49" s="284"/>
      <c r="S49" s="284"/>
      <c r="T49" s="284"/>
      <c r="U49" s="284"/>
      <c r="V49" s="284">
        <v>60</v>
      </c>
      <c r="W49" s="284"/>
      <c r="X49" s="284"/>
      <c r="Y49" s="284"/>
      <c r="Z49" s="284"/>
      <c r="AA49" s="284"/>
      <c r="AB49" s="289"/>
      <c r="AC49" s="283">
        <f t="shared" si="1"/>
        <v>60</v>
      </c>
      <c r="AD49" s="76"/>
      <c r="AE49" s="178"/>
      <c r="AF49" s="15">
        <f t="shared" si="0"/>
        <v>0</v>
      </c>
      <c r="AG49" s="15"/>
    </row>
    <row r="50" spans="2:33" s="3" customFormat="1" ht="12.75">
      <c r="B50" s="173"/>
      <c r="C50" s="174"/>
      <c r="D50" s="196"/>
      <c r="E50" s="175"/>
      <c r="F50" s="328"/>
      <c r="G50" s="329"/>
      <c r="H50" s="189"/>
      <c r="J50" s="74">
        <v>42592</v>
      </c>
      <c r="K50" s="50" t="s">
        <v>32</v>
      </c>
      <c r="L50" s="47"/>
      <c r="M50" s="50" t="s">
        <v>132</v>
      </c>
      <c r="N50" s="296">
        <v>9</v>
      </c>
      <c r="O50" s="288">
        <v>0.43</v>
      </c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>
        <v>8.57</v>
      </c>
      <c r="AA50" s="284"/>
      <c r="AB50" s="289"/>
      <c r="AC50" s="283">
        <f t="shared" si="1"/>
        <v>8.57</v>
      </c>
      <c r="AD50" s="76"/>
      <c r="AE50" s="178"/>
      <c r="AF50" s="15">
        <f t="shared" si="0"/>
        <v>0</v>
      </c>
      <c r="AG50" s="15"/>
    </row>
    <row r="51" spans="2:33" s="3" customFormat="1" ht="12.75">
      <c r="B51" s="173"/>
      <c r="C51" s="174"/>
      <c r="D51" s="196"/>
      <c r="E51" s="175"/>
      <c r="F51" s="328"/>
      <c r="G51" s="329"/>
      <c r="H51" s="189"/>
      <c r="J51" s="73">
        <v>42600</v>
      </c>
      <c r="K51" s="50">
        <v>1311</v>
      </c>
      <c r="L51" s="47"/>
      <c r="M51" s="50" t="s">
        <v>171</v>
      </c>
      <c r="N51" s="296">
        <v>195</v>
      </c>
      <c r="O51" s="288"/>
      <c r="P51" s="284"/>
      <c r="Q51" s="284"/>
      <c r="R51" s="284"/>
      <c r="S51" s="284"/>
      <c r="T51" s="284">
        <v>120</v>
      </c>
      <c r="U51" s="284"/>
      <c r="V51" s="284"/>
      <c r="W51" s="284"/>
      <c r="X51" s="284"/>
      <c r="Y51" s="284"/>
      <c r="Z51" s="284">
        <v>75</v>
      </c>
      <c r="AA51" s="284"/>
      <c r="AB51" s="289"/>
      <c r="AC51" s="283">
        <f t="shared" si="1"/>
        <v>195</v>
      </c>
      <c r="AD51" s="76"/>
      <c r="AE51" s="178"/>
      <c r="AF51" s="15">
        <f t="shared" si="0"/>
        <v>0</v>
      </c>
      <c r="AG51" s="15"/>
    </row>
    <row r="52" spans="2:33" s="3" customFormat="1" ht="12.75">
      <c r="B52" s="173"/>
      <c r="C52" s="174"/>
      <c r="D52" s="196"/>
      <c r="E52" s="175"/>
      <c r="F52" s="328"/>
      <c r="G52" s="329"/>
      <c r="H52" s="189"/>
      <c r="J52" s="73">
        <v>42600</v>
      </c>
      <c r="K52" s="50">
        <v>1313</v>
      </c>
      <c r="L52" s="47"/>
      <c r="M52" s="50" t="s">
        <v>190</v>
      </c>
      <c r="N52" s="296">
        <v>1450</v>
      </c>
      <c r="O52" s="288"/>
      <c r="P52" s="284"/>
      <c r="Q52" s="284"/>
      <c r="R52" s="284"/>
      <c r="S52" s="284"/>
      <c r="T52" s="284">
        <v>1450</v>
      </c>
      <c r="U52" s="284"/>
      <c r="V52" s="284"/>
      <c r="W52" s="284"/>
      <c r="X52" s="284"/>
      <c r="Y52" s="284"/>
      <c r="Z52" s="284"/>
      <c r="AA52" s="284"/>
      <c r="AB52" s="289"/>
      <c r="AC52" s="283">
        <f t="shared" si="1"/>
        <v>1450</v>
      </c>
      <c r="AD52" s="76"/>
      <c r="AE52" s="178"/>
      <c r="AF52" s="15">
        <f t="shared" si="0"/>
        <v>0</v>
      </c>
      <c r="AG52" s="15"/>
    </row>
    <row r="53" spans="2:33" s="3" customFormat="1" ht="12.75">
      <c r="B53" s="72">
        <v>42616</v>
      </c>
      <c r="C53" s="47"/>
      <c r="D53" s="194" t="s">
        <v>48</v>
      </c>
      <c r="E53" s="47" t="s">
        <v>46</v>
      </c>
      <c r="F53" s="284">
        <v>7315.5</v>
      </c>
      <c r="G53" s="289"/>
      <c r="H53" s="189">
        <f>SUM(F53:G53)</f>
        <v>7315.5</v>
      </c>
      <c r="J53" s="73">
        <v>42602</v>
      </c>
      <c r="K53" s="50">
        <v>1312</v>
      </c>
      <c r="L53" s="47"/>
      <c r="M53" s="50" t="s">
        <v>172</v>
      </c>
      <c r="N53" s="296">
        <v>120</v>
      </c>
      <c r="O53" s="288">
        <v>20</v>
      </c>
      <c r="P53" s="284"/>
      <c r="Q53" s="284"/>
      <c r="R53" s="284"/>
      <c r="S53" s="284"/>
      <c r="T53" s="189"/>
      <c r="U53" s="284"/>
      <c r="V53" s="284"/>
      <c r="W53" s="284">
        <v>100</v>
      </c>
      <c r="X53" s="284"/>
      <c r="Y53" s="284"/>
      <c r="Z53" s="284"/>
      <c r="AA53" s="284"/>
      <c r="AB53" s="289"/>
      <c r="AC53" s="283">
        <f t="shared" si="1"/>
        <v>100</v>
      </c>
      <c r="AD53" s="76"/>
      <c r="AE53" s="178"/>
      <c r="AF53" s="15">
        <f t="shared" si="0"/>
        <v>0</v>
      </c>
      <c r="AG53" s="15"/>
    </row>
    <row r="54" spans="2:33" s="3" customFormat="1" ht="12.75">
      <c r="B54" s="72">
        <v>42616</v>
      </c>
      <c r="C54" s="47"/>
      <c r="D54" s="194" t="s">
        <v>48</v>
      </c>
      <c r="E54" s="47" t="s">
        <v>47</v>
      </c>
      <c r="F54" s="284">
        <v>468.39</v>
      </c>
      <c r="G54" s="289"/>
      <c r="H54" s="189">
        <f>SUM(F54:G54)</f>
        <v>468.39</v>
      </c>
      <c r="J54" s="73">
        <v>42606</v>
      </c>
      <c r="K54" s="50" t="s">
        <v>32</v>
      </c>
      <c r="L54" s="47"/>
      <c r="M54" s="50" t="s">
        <v>134</v>
      </c>
      <c r="N54" s="296">
        <v>20.29</v>
      </c>
      <c r="O54" s="288"/>
      <c r="P54" s="284"/>
      <c r="Q54" s="284"/>
      <c r="R54" s="284"/>
      <c r="S54" s="284"/>
      <c r="T54" s="284">
        <v>20.29</v>
      </c>
      <c r="U54" s="284"/>
      <c r="V54" s="284"/>
      <c r="W54" s="284"/>
      <c r="X54" s="284"/>
      <c r="Y54" s="284"/>
      <c r="Z54" s="284"/>
      <c r="AA54" s="284"/>
      <c r="AB54" s="289"/>
      <c r="AC54" s="283">
        <f t="shared" si="1"/>
        <v>20.29</v>
      </c>
      <c r="AD54" s="76"/>
      <c r="AE54" s="178"/>
      <c r="AF54" s="15">
        <f t="shared" si="0"/>
        <v>0</v>
      </c>
      <c r="AG54" s="15"/>
    </row>
    <row r="55" spans="2:33" s="3" customFormat="1" ht="12.75">
      <c r="B55" s="173">
        <v>42617</v>
      </c>
      <c r="C55" s="174"/>
      <c r="D55" s="196">
        <v>245</v>
      </c>
      <c r="E55" s="170" t="s">
        <v>145</v>
      </c>
      <c r="F55" s="188">
        <v>50.31</v>
      </c>
      <c r="G55" s="329"/>
      <c r="H55" s="189">
        <v>50.31</v>
      </c>
      <c r="J55" s="73">
        <v>42608</v>
      </c>
      <c r="K55" s="62">
        <v>1309</v>
      </c>
      <c r="L55" s="47"/>
      <c r="M55" s="50" t="s">
        <v>173</v>
      </c>
      <c r="N55" s="296">
        <v>50</v>
      </c>
      <c r="O55" s="288"/>
      <c r="P55" s="284"/>
      <c r="Q55" s="284"/>
      <c r="R55" s="284"/>
      <c r="S55" s="284"/>
      <c r="T55" s="284"/>
      <c r="U55" s="284"/>
      <c r="V55" s="284">
        <v>50</v>
      </c>
      <c r="W55" s="284"/>
      <c r="X55" s="284"/>
      <c r="Y55" s="284"/>
      <c r="Z55" s="284"/>
      <c r="AA55" s="284"/>
      <c r="AB55" s="289"/>
      <c r="AC55" s="189"/>
      <c r="AD55" s="76"/>
      <c r="AE55" s="179">
        <f>SUM(P55:AB55)</f>
        <v>50</v>
      </c>
      <c r="AF55" s="15">
        <f t="shared" si="0"/>
        <v>-50</v>
      </c>
      <c r="AG55" s="15"/>
    </row>
    <row r="56" spans="2:33" s="3" customFormat="1" ht="12.75">
      <c r="B56" s="173"/>
      <c r="C56" s="174"/>
      <c r="D56" s="196"/>
      <c r="E56" s="176" t="s">
        <v>31</v>
      </c>
      <c r="F56" s="327">
        <f>SUM(F53:F55)</f>
        <v>7834.200000000001</v>
      </c>
      <c r="G56" s="329"/>
      <c r="H56" s="189"/>
      <c r="J56" s="73">
        <v>42610</v>
      </c>
      <c r="K56" s="62">
        <v>1301</v>
      </c>
      <c r="L56" s="47"/>
      <c r="M56" s="50" t="s">
        <v>70</v>
      </c>
      <c r="N56" s="296">
        <v>200</v>
      </c>
      <c r="O56" s="288"/>
      <c r="P56" s="284"/>
      <c r="Q56" s="284"/>
      <c r="R56" s="284"/>
      <c r="S56" s="284"/>
      <c r="T56" s="284"/>
      <c r="U56" s="284"/>
      <c r="V56" s="284">
        <v>200</v>
      </c>
      <c r="W56" s="284"/>
      <c r="X56" s="284"/>
      <c r="Y56" s="284"/>
      <c r="Z56" s="284"/>
      <c r="AA56" s="284"/>
      <c r="AB56" s="289"/>
      <c r="AC56" s="189"/>
      <c r="AD56" s="76"/>
      <c r="AE56" s="179">
        <f>SUM(P56:AB56)</f>
        <v>200</v>
      </c>
      <c r="AF56" s="15">
        <f t="shared" si="0"/>
        <v>-200</v>
      </c>
      <c r="AG56" s="15"/>
    </row>
    <row r="57" spans="2:33" s="3" customFormat="1" ht="12.75">
      <c r="B57" s="173"/>
      <c r="C57" s="174"/>
      <c r="D57" s="196"/>
      <c r="E57" s="175" t="s">
        <v>19</v>
      </c>
      <c r="F57" s="328">
        <f>SUM(F48+F56-N57)</f>
        <v>9531.470000000001</v>
      </c>
      <c r="G57" s="329"/>
      <c r="H57" s="189"/>
      <c r="J57" s="73"/>
      <c r="K57" s="62"/>
      <c r="L57" s="47"/>
      <c r="M57" s="53" t="s">
        <v>6</v>
      </c>
      <c r="N57" s="297">
        <f>SUM(N49:N56)</f>
        <v>2104.29</v>
      </c>
      <c r="O57" s="288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3">
        <f t="shared" si="1"/>
        <v>0</v>
      </c>
      <c r="AD57" s="76"/>
      <c r="AE57" s="178"/>
      <c r="AF57" s="15">
        <f t="shared" si="0"/>
        <v>-2104.29</v>
      </c>
      <c r="AG57" s="15"/>
    </row>
    <row r="58" spans="2:33" s="3" customFormat="1" ht="12.75">
      <c r="B58" s="173"/>
      <c r="C58" s="174"/>
      <c r="D58" s="196"/>
      <c r="E58" s="175"/>
      <c r="F58" s="328"/>
      <c r="G58" s="329"/>
      <c r="H58" s="189"/>
      <c r="J58" s="73">
        <v>42621</v>
      </c>
      <c r="K58" s="50" t="s">
        <v>32</v>
      </c>
      <c r="L58" s="47"/>
      <c r="M58" s="50" t="s">
        <v>132</v>
      </c>
      <c r="N58" s="296">
        <v>10</v>
      </c>
      <c r="O58" s="288">
        <v>0.48</v>
      </c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>
        <v>9.52</v>
      </c>
      <c r="AA58" s="284"/>
      <c r="AB58" s="289"/>
      <c r="AC58" s="283">
        <f t="shared" si="1"/>
        <v>9.52</v>
      </c>
      <c r="AD58" s="76"/>
      <c r="AE58" s="178"/>
      <c r="AF58" s="15">
        <f t="shared" si="0"/>
        <v>0</v>
      </c>
      <c r="AG58" s="15"/>
    </row>
    <row r="59" spans="2:33" s="3" customFormat="1" ht="12.75">
      <c r="B59" s="173"/>
      <c r="C59" s="174"/>
      <c r="D59" s="196"/>
      <c r="E59" s="175"/>
      <c r="F59" s="328"/>
      <c r="G59" s="329"/>
      <c r="H59" s="189"/>
      <c r="J59" s="73">
        <v>42629</v>
      </c>
      <c r="K59" s="50" t="s">
        <v>32</v>
      </c>
      <c r="L59" s="47"/>
      <c r="M59" s="50" t="s">
        <v>133</v>
      </c>
      <c r="N59" s="296">
        <v>43.2</v>
      </c>
      <c r="O59" s="288">
        <v>7.2</v>
      </c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>
        <v>36</v>
      </c>
      <c r="AC59" s="283">
        <f t="shared" si="1"/>
        <v>36</v>
      </c>
      <c r="AD59" s="76"/>
      <c r="AE59" s="178"/>
      <c r="AF59" s="15">
        <f t="shared" si="0"/>
        <v>0</v>
      </c>
      <c r="AG59" s="15"/>
    </row>
    <row r="60" spans="2:33" s="3" customFormat="1" ht="12.75">
      <c r="B60" s="173"/>
      <c r="C60" s="174"/>
      <c r="D60" s="196"/>
      <c r="E60" s="175"/>
      <c r="F60" s="328"/>
      <c r="G60" s="329"/>
      <c r="H60" s="189"/>
      <c r="J60" s="73">
        <v>42629</v>
      </c>
      <c r="K60" s="62">
        <v>1317</v>
      </c>
      <c r="L60" s="47"/>
      <c r="M60" s="50" t="s">
        <v>160</v>
      </c>
      <c r="N60" s="296">
        <v>78.4</v>
      </c>
      <c r="O60" s="288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>
        <v>78.4</v>
      </c>
      <c r="AC60" s="283">
        <f t="shared" si="1"/>
        <v>78.4</v>
      </c>
      <c r="AD60" s="76"/>
      <c r="AE60" s="178"/>
      <c r="AF60" s="15">
        <f t="shared" si="0"/>
        <v>0</v>
      </c>
      <c r="AG60" s="15"/>
    </row>
    <row r="61" spans="2:33" s="3" customFormat="1" ht="12.75">
      <c r="B61" s="173"/>
      <c r="C61" s="174"/>
      <c r="D61" s="196"/>
      <c r="E61" s="47"/>
      <c r="F61" s="188"/>
      <c r="G61" s="329"/>
      <c r="H61" s="189"/>
      <c r="J61" s="73">
        <v>42629</v>
      </c>
      <c r="K61" s="62">
        <v>1318</v>
      </c>
      <c r="L61" s="47"/>
      <c r="M61" s="50" t="s">
        <v>160</v>
      </c>
      <c r="N61" s="296">
        <v>22.9</v>
      </c>
      <c r="O61" s="288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>
        <v>22.9</v>
      </c>
      <c r="AC61" s="283">
        <f t="shared" si="1"/>
        <v>22.9</v>
      </c>
      <c r="AD61" s="76"/>
      <c r="AE61" s="178"/>
      <c r="AF61" s="15">
        <f t="shared" si="0"/>
        <v>0</v>
      </c>
      <c r="AG61" s="15"/>
    </row>
    <row r="62" spans="2:33" s="3" customFormat="1" ht="12.75">
      <c r="B62" s="173"/>
      <c r="C62" s="174"/>
      <c r="D62" s="196"/>
      <c r="E62" s="176"/>
      <c r="F62" s="327"/>
      <c r="G62" s="329"/>
      <c r="H62" s="189"/>
      <c r="J62" s="73">
        <v>42629</v>
      </c>
      <c r="K62" s="50" t="s">
        <v>32</v>
      </c>
      <c r="L62" s="47"/>
      <c r="M62" s="50" t="s">
        <v>132</v>
      </c>
      <c r="N62" s="296">
        <v>20</v>
      </c>
      <c r="O62" s="288">
        <v>0.95</v>
      </c>
      <c r="P62" s="284"/>
      <c r="Q62" s="284"/>
      <c r="R62" s="284"/>
      <c r="S62" s="284"/>
      <c r="T62" s="284">
        <v>19.05</v>
      </c>
      <c r="U62" s="284"/>
      <c r="V62" s="284"/>
      <c r="W62" s="284"/>
      <c r="X62" s="284"/>
      <c r="Y62" s="284"/>
      <c r="Z62" s="284"/>
      <c r="AA62" s="284"/>
      <c r="AB62" s="289"/>
      <c r="AC62" s="283">
        <f t="shared" si="1"/>
        <v>19.05</v>
      </c>
      <c r="AD62" s="76"/>
      <c r="AE62" s="178"/>
      <c r="AF62" s="15">
        <f t="shared" si="0"/>
        <v>0</v>
      </c>
      <c r="AG62" s="15"/>
    </row>
    <row r="63" spans="2:33" s="3" customFormat="1" ht="12.75">
      <c r="B63" s="173"/>
      <c r="C63" s="174"/>
      <c r="D63" s="196"/>
      <c r="E63" s="175"/>
      <c r="F63" s="328"/>
      <c r="G63" s="329"/>
      <c r="H63" s="189"/>
      <c r="J63" s="73">
        <v>42630</v>
      </c>
      <c r="K63" s="62">
        <v>1314</v>
      </c>
      <c r="L63" s="47"/>
      <c r="M63" s="50" t="s">
        <v>148</v>
      </c>
      <c r="N63" s="296">
        <v>75</v>
      </c>
      <c r="O63" s="288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>
        <v>75</v>
      </c>
      <c r="AA63" s="284"/>
      <c r="AB63" s="289"/>
      <c r="AC63" s="283">
        <f t="shared" si="1"/>
        <v>75</v>
      </c>
      <c r="AD63" s="76"/>
      <c r="AE63" s="178"/>
      <c r="AF63" s="15">
        <f t="shared" si="0"/>
        <v>0</v>
      </c>
      <c r="AG63" s="15"/>
    </row>
    <row r="64" spans="2:33" s="3" customFormat="1" ht="12.75">
      <c r="B64" s="173"/>
      <c r="C64" s="174"/>
      <c r="D64" s="196"/>
      <c r="E64" s="175"/>
      <c r="F64" s="328"/>
      <c r="G64" s="329"/>
      <c r="H64" s="189"/>
      <c r="J64" s="73">
        <v>42630</v>
      </c>
      <c r="K64" s="62">
        <v>1316</v>
      </c>
      <c r="L64" s="47"/>
      <c r="M64" s="50" t="s">
        <v>161</v>
      </c>
      <c r="N64" s="296">
        <v>1350.73</v>
      </c>
      <c r="O64" s="288"/>
      <c r="P64" s="284">
        <v>1350.73</v>
      </c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3">
        <f t="shared" si="1"/>
        <v>1350.73</v>
      </c>
      <c r="AD64" s="76"/>
      <c r="AE64" s="178"/>
      <c r="AF64" s="15">
        <f t="shared" si="0"/>
        <v>0</v>
      </c>
      <c r="AG64" s="15"/>
    </row>
    <row r="65" spans="2:33" s="3" customFormat="1" ht="12.75">
      <c r="B65" s="173"/>
      <c r="C65" s="174"/>
      <c r="D65" s="196"/>
      <c r="E65" s="175"/>
      <c r="F65" s="328"/>
      <c r="G65" s="329"/>
      <c r="H65" s="189"/>
      <c r="J65" s="73">
        <v>42631</v>
      </c>
      <c r="K65" s="50" t="s">
        <v>135</v>
      </c>
      <c r="L65" s="50"/>
      <c r="M65" s="50" t="s">
        <v>136</v>
      </c>
      <c r="N65" s="296">
        <v>1000</v>
      </c>
      <c r="O65" s="288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3">
        <f t="shared" si="1"/>
        <v>0</v>
      </c>
      <c r="AD65" s="76">
        <v>1000</v>
      </c>
      <c r="AE65" s="178"/>
      <c r="AF65" s="15">
        <f t="shared" si="0"/>
        <v>-1000</v>
      </c>
      <c r="AG65" s="15"/>
    </row>
    <row r="66" spans="2:33" s="3" customFormat="1" ht="12.75">
      <c r="B66" s="173"/>
      <c r="C66" s="174"/>
      <c r="D66" s="196"/>
      <c r="E66" s="175"/>
      <c r="F66" s="328"/>
      <c r="G66" s="329"/>
      <c r="H66" s="189"/>
      <c r="J66" s="73">
        <v>42635</v>
      </c>
      <c r="K66" s="50" t="s">
        <v>32</v>
      </c>
      <c r="L66" s="47"/>
      <c r="M66" s="50" t="s">
        <v>134</v>
      </c>
      <c r="N66" s="296">
        <v>11.91</v>
      </c>
      <c r="O66" s="288"/>
      <c r="P66" s="284"/>
      <c r="Q66" s="284"/>
      <c r="R66" s="284"/>
      <c r="S66" s="284"/>
      <c r="T66" s="284">
        <v>11.91</v>
      </c>
      <c r="U66" s="284"/>
      <c r="V66" s="284"/>
      <c r="W66" s="284"/>
      <c r="X66" s="284"/>
      <c r="Y66" s="284"/>
      <c r="Z66" s="284"/>
      <c r="AA66" s="284"/>
      <c r="AB66" s="289"/>
      <c r="AC66" s="283">
        <f t="shared" si="1"/>
        <v>11.91</v>
      </c>
      <c r="AD66" s="76"/>
      <c r="AE66" s="178"/>
      <c r="AF66" s="15">
        <f t="shared" si="0"/>
        <v>0</v>
      </c>
      <c r="AG66" s="15"/>
    </row>
    <row r="67" spans="2:33" s="3" customFormat="1" ht="12.75">
      <c r="B67" s="173">
        <v>42648</v>
      </c>
      <c r="C67" s="174"/>
      <c r="D67" s="196">
        <v>246</v>
      </c>
      <c r="E67" s="47" t="s">
        <v>146</v>
      </c>
      <c r="F67" s="188">
        <v>256.28</v>
      </c>
      <c r="G67" s="329"/>
      <c r="H67" s="189">
        <v>256.28</v>
      </c>
      <c r="J67" s="73">
        <v>42644</v>
      </c>
      <c r="K67" s="50" t="s">
        <v>32</v>
      </c>
      <c r="L67" s="47"/>
      <c r="M67" s="50" t="s">
        <v>134</v>
      </c>
      <c r="N67" s="296">
        <v>29</v>
      </c>
      <c r="O67" s="288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>
        <v>29</v>
      </c>
      <c r="AA67" s="284"/>
      <c r="AB67" s="289"/>
      <c r="AC67" s="283">
        <f t="shared" si="1"/>
        <v>29</v>
      </c>
      <c r="AD67" s="76"/>
      <c r="AE67" s="178"/>
      <c r="AF67" s="15">
        <f t="shared" si="0"/>
        <v>0</v>
      </c>
      <c r="AG67" s="15"/>
    </row>
    <row r="68" spans="2:33" s="3" customFormat="1" ht="12.75">
      <c r="B68" s="173"/>
      <c r="C68" s="174"/>
      <c r="D68" s="196"/>
      <c r="E68" s="176" t="s">
        <v>31</v>
      </c>
      <c r="F68" s="327">
        <f>SUM(F65:F67)</f>
        <v>256.28</v>
      </c>
      <c r="G68" s="295"/>
      <c r="H68" s="307"/>
      <c r="J68" s="73">
        <v>42648</v>
      </c>
      <c r="K68" s="50" t="s">
        <v>200</v>
      </c>
      <c r="L68" s="47"/>
      <c r="M68" s="50" t="s">
        <v>136</v>
      </c>
      <c r="N68" s="296">
        <v>4000</v>
      </c>
      <c r="O68" s="288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3">
        <f t="shared" si="1"/>
        <v>0</v>
      </c>
      <c r="AD68" s="76">
        <v>4000</v>
      </c>
      <c r="AE68" s="178"/>
      <c r="AF68" s="15">
        <f t="shared" si="0"/>
        <v>-4000</v>
      </c>
      <c r="AG68" s="15"/>
    </row>
    <row r="69" spans="2:33" s="3" customFormat="1" ht="12.75">
      <c r="B69" s="173"/>
      <c r="C69" s="174"/>
      <c r="D69" s="196"/>
      <c r="E69" s="175" t="s">
        <v>19</v>
      </c>
      <c r="F69" s="328">
        <f>SUM(F68+F57-N69)</f>
        <v>3146.6100000000024</v>
      </c>
      <c r="G69" s="295"/>
      <c r="H69" s="307"/>
      <c r="J69" s="73"/>
      <c r="K69" s="50"/>
      <c r="L69" s="47"/>
      <c r="M69" s="53" t="s">
        <v>6</v>
      </c>
      <c r="N69" s="297">
        <f>SUM(N58:N68)</f>
        <v>6641.139999999999</v>
      </c>
      <c r="O69" s="288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3">
        <f t="shared" si="1"/>
        <v>0</v>
      </c>
      <c r="AD69" s="76"/>
      <c r="AE69" s="178"/>
      <c r="AF69" s="15">
        <f t="shared" si="0"/>
        <v>-6641.139999999999</v>
      </c>
      <c r="AG69" s="15"/>
    </row>
    <row r="70" spans="2:33" s="3" customFormat="1" ht="12.75">
      <c r="B70" s="173"/>
      <c r="C70" s="174"/>
      <c r="D70" s="196"/>
      <c r="E70" s="47"/>
      <c r="F70" s="188"/>
      <c r="G70" s="329"/>
      <c r="H70" s="189"/>
      <c r="J70" s="73">
        <v>42650</v>
      </c>
      <c r="K70" s="62">
        <v>1319</v>
      </c>
      <c r="L70" s="47"/>
      <c r="M70" s="50" t="s">
        <v>156</v>
      </c>
      <c r="N70" s="296">
        <v>21.55</v>
      </c>
      <c r="O70" s="288">
        <v>3.59</v>
      </c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>
        <v>17.96</v>
      </c>
      <c r="AA70" s="284"/>
      <c r="AB70" s="289"/>
      <c r="AC70" s="283">
        <f t="shared" si="1"/>
        <v>17.96</v>
      </c>
      <c r="AD70" s="76"/>
      <c r="AE70" s="178"/>
      <c r="AF70" s="15">
        <f aca="true" t="shared" si="2" ref="AF70:AF133">SUM(AC70+O70-N70)</f>
        <v>0</v>
      </c>
      <c r="AG70" s="15"/>
    </row>
    <row r="71" spans="2:33" s="3" customFormat="1" ht="12.75">
      <c r="B71" s="173"/>
      <c r="C71" s="174"/>
      <c r="D71" s="196"/>
      <c r="E71" s="47"/>
      <c r="F71" s="188"/>
      <c r="G71" s="329"/>
      <c r="H71" s="189"/>
      <c r="J71" s="73">
        <v>42651</v>
      </c>
      <c r="K71" s="50" t="s">
        <v>32</v>
      </c>
      <c r="L71" s="47"/>
      <c r="M71" s="50" t="s">
        <v>132</v>
      </c>
      <c r="N71" s="296">
        <v>10</v>
      </c>
      <c r="O71" s="288">
        <v>0.48</v>
      </c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>
        <v>9.52</v>
      </c>
      <c r="AA71" s="284"/>
      <c r="AB71" s="289"/>
      <c r="AC71" s="283">
        <f t="shared" si="1"/>
        <v>9.52</v>
      </c>
      <c r="AD71" s="76"/>
      <c r="AE71" s="178"/>
      <c r="AF71" s="15">
        <f t="shared" si="2"/>
        <v>0</v>
      </c>
      <c r="AG71" s="15"/>
    </row>
    <row r="72" spans="2:33" s="3" customFormat="1" ht="12.75">
      <c r="B72" s="173"/>
      <c r="C72" s="174"/>
      <c r="D72" s="196"/>
      <c r="E72" s="47"/>
      <c r="F72" s="188"/>
      <c r="G72" s="329"/>
      <c r="H72" s="189"/>
      <c r="J72" s="73">
        <v>42656</v>
      </c>
      <c r="K72" s="62">
        <v>1320</v>
      </c>
      <c r="L72" s="47"/>
      <c r="M72" s="50" t="s">
        <v>148</v>
      </c>
      <c r="N72" s="296">
        <v>75</v>
      </c>
      <c r="O72" s="288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>
        <v>75</v>
      </c>
      <c r="AA72" s="284"/>
      <c r="AB72" s="289"/>
      <c r="AC72" s="283">
        <f t="shared" si="1"/>
        <v>75</v>
      </c>
      <c r="AD72" s="76"/>
      <c r="AE72" s="178"/>
      <c r="AF72" s="15">
        <f t="shared" si="2"/>
        <v>0</v>
      </c>
      <c r="AG72" s="15"/>
    </row>
    <row r="73" spans="2:33" s="3" customFormat="1" ht="12.75">
      <c r="B73" s="173"/>
      <c r="C73" s="174"/>
      <c r="D73" s="196"/>
      <c r="E73" s="176"/>
      <c r="F73" s="327"/>
      <c r="G73" s="329"/>
      <c r="H73" s="189"/>
      <c r="J73" s="73">
        <v>42656</v>
      </c>
      <c r="K73" s="50">
        <v>1326</v>
      </c>
      <c r="L73" s="47"/>
      <c r="M73" s="50" t="s">
        <v>175</v>
      </c>
      <c r="N73" s="296">
        <v>240</v>
      </c>
      <c r="O73" s="288"/>
      <c r="P73" s="284"/>
      <c r="Q73" s="284"/>
      <c r="R73" s="284"/>
      <c r="S73" s="284"/>
      <c r="T73" s="284">
        <v>240</v>
      </c>
      <c r="U73" s="284"/>
      <c r="V73" s="284"/>
      <c r="W73" s="284"/>
      <c r="X73" s="284"/>
      <c r="Y73" s="284"/>
      <c r="Z73" s="284"/>
      <c r="AA73" s="284"/>
      <c r="AB73" s="289"/>
      <c r="AC73" s="283">
        <f t="shared" si="1"/>
        <v>240</v>
      </c>
      <c r="AD73" s="76"/>
      <c r="AE73" s="178"/>
      <c r="AF73" s="15">
        <f t="shared" si="2"/>
        <v>0</v>
      </c>
      <c r="AG73" s="15"/>
    </row>
    <row r="74" spans="2:33" s="3" customFormat="1" ht="12.75">
      <c r="B74" s="173"/>
      <c r="C74" s="174"/>
      <c r="D74" s="196"/>
      <c r="E74" s="175"/>
      <c r="F74" s="328"/>
      <c r="G74" s="329"/>
      <c r="H74" s="189"/>
      <c r="J74" s="73">
        <v>42662</v>
      </c>
      <c r="K74" s="62">
        <v>1325</v>
      </c>
      <c r="L74" s="47"/>
      <c r="M74" s="50" t="s">
        <v>189</v>
      </c>
      <c r="N74" s="296">
        <v>25.99</v>
      </c>
      <c r="O74" s="288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>
        <v>25.99</v>
      </c>
      <c r="AA74" s="284"/>
      <c r="AB74" s="289"/>
      <c r="AC74" s="283">
        <f t="shared" si="1"/>
        <v>25.99</v>
      </c>
      <c r="AD74" s="76"/>
      <c r="AE74" s="178"/>
      <c r="AF74" s="15">
        <f t="shared" si="2"/>
        <v>0</v>
      </c>
      <c r="AG74" s="15"/>
    </row>
    <row r="75" spans="2:33" s="3" customFormat="1" ht="12.75">
      <c r="B75" s="173"/>
      <c r="C75" s="174"/>
      <c r="D75" s="196"/>
      <c r="E75" s="175"/>
      <c r="F75" s="328"/>
      <c r="G75" s="329"/>
      <c r="H75" s="189"/>
      <c r="J75" s="73">
        <v>42664</v>
      </c>
      <c r="K75" s="50">
        <v>1327</v>
      </c>
      <c r="L75" s="101" t="s">
        <v>185</v>
      </c>
      <c r="M75" s="50" t="s">
        <v>176</v>
      </c>
      <c r="N75" s="296">
        <v>16.8</v>
      </c>
      <c r="O75" s="298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>
        <v>16.8</v>
      </c>
      <c r="AA75" s="284"/>
      <c r="AB75" s="289"/>
      <c r="AC75" s="283">
        <f t="shared" si="1"/>
        <v>16.8</v>
      </c>
      <c r="AD75" s="76"/>
      <c r="AE75" s="178"/>
      <c r="AF75" s="15">
        <f t="shared" si="2"/>
        <v>0</v>
      </c>
      <c r="AG75" s="15"/>
    </row>
    <row r="76" spans="2:33" s="3" customFormat="1" ht="12.75">
      <c r="B76" s="173"/>
      <c r="C76" s="174"/>
      <c r="D76" s="196"/>
      <c r="E76" s="175"/>
      <c r="F76" s="328"/>
      <c r="G76" s="329"/>
      <c r="H76" s="189"/>
      <c r="J76" s="73">
        <v>42664</v>
      </c>
      <c r="K76" s="50">
        <v>1328</v>
      </c>
      <c r="L76" s="101" t="s">
        <v>185</v>
      </c>
      <c r="M76" s="50" t="s">
        <v>176</v>
      </c>
      <c r="N76" s="296">
        <v>16.8</v>
      </c>
      <c r="O76" s="298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>
        <v>16.8</v>
      </c>
      <c r="AA76" s="284"/>
      <c r="AB76" s="289"/>
      <c r="AC76" s="283">
        <f t="shared" si="1"/>
        <v>16.8</v>
      </c>
      <c r="AD76" s="76"/>
      <c r="AE76" s="178"/>
      <c r="AF76" s="15">
        <f t="shared" si="2"/>
        <v>0</v>
      </c>
      <c r="AG76" s="15"/>
    </row>
    <row r="77" spans="2:33" s="3" customFormat="1" ht="12.75">
      <c r="B77" s="173"/>
      <c r="C77" s="174"/>
      <c r="D77" s="196"/>
      <c r="E77" s="175"/>
      <c r="F77" s="328"/>
      <c r="G77" s="329"/>
      <c r="H77" s="189"/>
      <c r="J77" s="73">
        <v>42669</v>
      </c>
      <c r="K77" s="50">
        <v>1323</v>
      </c>
      <c r="L77" s="47"/>
      <c r="M77" s="50" t="s">
        <v>177</v>
      </c>
      <c r="N77" s="296">
        <v>325</v>
      </c>
      <c r="O77" s="288"/>
      <c r="P77" s="284"/>
      <c r="Q77" s="284"/>
      <c r="R77" s="284"/>
      <c r="S77" s="284"/>
      <c r="T77" s="284">
        <v>325</v>
      </c>
      <c r="U77" s="284"/>
      <c r="V77" s="284"/>
      <c r="W77" s="284"/>
      <c r="X77" s="284"/>
      <c r="Y77" s="284"/>
      <c r="Z77" s="284"/>
      <c r="AA77" s="284"/>
      <c r="AB77" s="289"/>
      <c r="AC77" s="283">
        <f t="shared" si="1"/>
        <v>325</v>
      </c>
      <c r="AD77" s="76"/>
      <c r="AE77" s="178"/>
      <c r="AF77" s="15">
        <f t="shared" si="2"/>
        <v>0</v>
      </c>
      <c r="AG77" s="15"/>
    </row>
    <row r="78" spans="2:33" s="3" customFormat="1" ht="12.75">
      <c r="B78" s="173">
        <v>42655</v>
      </c>
      <c r="C78" s="174"/>
      <c r="D78" s="196"/>
      <c r="E78" s="170" t="s">
        <v>137</v>
      </c>
      <c r="F78" s="188">
        <v>700</v>
      </c>
      <c r="G78" s="329"/>
      <c r="H78" s="189">
        <v>700</v>
      </c>
      <c r="J78" s="73">
        <v>42670</v>
      </c>
      <c r="K78" s="62">
        <v>1324</v>
      </c>
      <c r="L78" s="47"/>
      <c r="M78" s="50" t="s">
        <v>150</v>
      </c>
      <c r="N78" s="296">
        <v>975</v>
      </c>
      <c r="O78" s="288"/>
      <c r="P78" s="189"/>
      <c r="Q78" s="284">
        <v>975</v>
      </c>
      <c r="R78" s="284"/>
      <c r="S78" s="284"/>
      <c r="T78" s="189"/>
      <c r="U78" s="284"/>
      <c r="V78" s="284"/>
      <c r="W78" s="284"/>
      <c r="X78" s="284"/>
      <c r="Y78" s="284"/>
      <c r="Z78" s="284"/>
      <c r="AA78" s="284"/>
      <c r="AB78" s="289"/>
      <c r="AC78" s="283">
        <f>SUM(Q78:AB78)</f>
        <v>975</v>
      </c>
      <c r="AD78" s="76"/>
      <c r="AE78" s="178"/>
      <c r="AF78" s="15">
        <f t="shared" si="2"/>
        <v>0</v>
      </c>
      <c r="AG78" s="15"/>
    </row>
    <row r="79" spans="2:33" s="3" customFormat="1" ht="12.75">
      <c r="B79" s="173"/>
      <c r="C79" s="174"/>
      <c r="D79" s="196"/>
      <c r="E79" s="176" t="s">
        <v>31</v>
      </c>
      <c r="F79" s="327">
        <f>SUM(F76:F78)</f>
        <v>700</v>
      </c>
      <c r="G79" s="329"/>
      <c r="H79" s="189"/>
      <c r="J79" s="73">
        <v>42678</v>
      </c>
      <c r="K79" s="50" t="s">
        <v>32</v>
      </c>
      <c r="L79" s="47"/>
      <c r="M79" s="50" t="s">
        <v>133</v>
      </c>
      <c r="N79" s="296">
        <v>47.52</v>
      </c>
      <c r="O79" s="288">
        <v>7.92</v>
      </c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>
        <v>39.6</v>
      </c>
      <c r="AC79" s="283">
        <f t="shared" si="1"/>
        <v>39.6</v>
      </c>
      <c r="AD79" s="76"/>
      <c r="AE79" s="178"/>
      <c r="AF79" s="15">
        <f t="shared" si="2"/>
        <v>0</v>
      </c>
      <c r="AG79" s="15"/>
    </row>
    <row r="80" spans="2:33" s="3" customFormat="1" ht="12.75">
      <c r="B80" s="173">
        <v>42679</v>
      </c>
      <c r="C80" s="174"/>
      <c r="D80" s="196"/>
      <c r="E80" s="175" t="s">
        <v>19</v>
      </c>
      <c r="F80" s="328">
        <f>SUM(F69+F79-N80)</f>
        <v>2092.9500000000025</v>
      </c>
      <c r="G80" s="329"/>
      <c r="H80" s="189"/>
      <c r="J80" s="73"/>
      <c r="K80" s="62"/>
      <c r="L80" s="47"/>
      <c r="M80" s="53" t="s">
        <v>6</v>
      </c>
      <c r="N80" s="297">
        <f>SUM(N70:N79)</f>
        <v>1753.66</v>
      </c>
      <c r="O80" s="288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3">
        <f t="shared" si="1"/>
        <v>0</v>
      </c>
      <c r="AD80" s="76"/>
      <c r="AE80" s="178"/>
      <c r="AF80" s="15">
        <f t="shared" si="2"/>
        <v>-1753.66</v>
      </c>
      <c r="AG80" s="15"/>
    </row>
    <row r="81" spans="2:33" s="3" customFormat="1" ht="12.75">
      <c r="B81" s="173"/>
      <c r="C81" s="174"/>
      <c r="D81" s="196"/>
      <c r="E81" s="47"/>
      <c r="F81" s="188"/>
      <c r="G81" s="329"/>
      <c r="H81" s="189"/>
      <c r="J81" s="73">
        <v>42683</v>
      </c>
      <c r="K81" s="50" t="s">
        <v>32</v>
      </c>
      <c r="L81" s="47"/>
      <c r="M81" s="50" t="s">
        <v>132</v>
      </c>
      <c r="N81" s="296">
        <v>10</v>
      </c>
      <c r="O81" s="288">
        <v>0.48</v>
      </c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>
        <v>9.52</v>
      </c>
      <c r="AA81" s="284"/>
      <c r="AB81" s="289"/>
      <c r="AC81" s="283">
        <f t="shared" si="1"/>
        <v>9.52</v>
      </c>
      <c r="AD81" s="76"/>
      <c r="AE81" s="178"/>
      <c r="AF81" s="15">
        <f t="shared" si="2"/>
        <v>0</v>
      </c>
      <c r="AG81" s="15"/>
    </row>
    <row r="82" spans="2:33" s="3" customFormat="1" ht="12.75">
      <c r="B82" s="173"/>
      <c r="C82" s="174"/>
      <c r="D82" s="196"/>
      <c r="E82" s="176"/>
      <c r="F82" s="327"/>
      <c r="G82" s="329"/>
      <c r="H82" s="189"/>
      <c r="J82" s="73">
        <v>42690</v>
      </c>
      <c r="K82" s="62">
        <v>1322</v>
      </c>
      <c r="L82" s="47"/>
      <c r="M82" s="50" t="s">
        <v>178</v>
      </c>
      <c r="N82" s="296">
        <v>165.6</v>
      </c>
      <c r="O82" s="288">
        <v>27.6</v>
      </c>
      <c r="P82" s="284"/>
      <c r="Q82" s="284"/>
      <c r="R82" s="284"/>
      <c r="S82" s="284"/>
      <c r="T82" s="284">
        <v>138</v>
      </c>
      <c r="U82" s="284"/>
      <c r="V82" s="284"/>
      <c r="W82" s="284"/>
      <c r="X82" s="284"/>
      <c r="Y82" s="284"/>
      <c r="Z82" s="284"/>
      <c r="AA82" s="284"/>
      <c r="AB82" s="289"/>
      <c r="AC82" s="283">
        <f t="shared" si="1"/>
        <v>138</v>
      </c>
      <c r="AD82" s="76"/>
      <c r="AE82" s="178"/>
      <c r="AF82" s="15">
        <f t="shared" si="2"/>
        <v>0</v>
      </c>
      <c r="AG82" s="15"/>
    </row>
    <row r="83" spans="2:33" s="3" customFormat="1" ht="12.75">
      <c r="B83" s="173"/>
      <c r="C83" s="174"/>
      <c r="D83" s="196"/>
      <c r="E83" s="175"/>
      <c r="F83" s="328"/>
      <c r="G83" s="329"/>
      <c r="H83" s="189"/>
      <c r="J83" s="73">
        <v>42692</v>
      </c>
      <c r="K83" s="62">
        <v>1330</v>
      </c>
      <c r="L83" s="47"/>
      <c r="M83" s="50" t="s">
        <v>179</v>
      </c>
      <c r="N83" s="296">
        <v>30</v>
      </c>
      <c r="O83" s="288"/>
      <c r="P83" s="284"/>
      <c r="Q83" s="284"/>
      <c r="R83" s="284"/>
      <c r="S83" s="284">
        <v>30</v>
      </c>
      <c r="T83" s="284"/>
      <c r="U83" s="284"/>
      <c r="V83" s="284"/>
      <c r="W83" s="284"/>
      <c r="X83" s="284"/>
      <c r="Y83" s="284"/>
      <c r="Z83" s="284"/>
      <c r="AA83" s="284"/>
      <c r="AB83" s="289"/>
      <c r="AC83" s="283">
        <f t="shared" si="1"/>
        <v>30</v>
      </c>
      <c r="AD83" s="76"/>
      <c r="AE83" s="178"/>
      <c r="AF83" s="15">
        <f t="shared" si="2"/>
        <v>0</v>
      </c>
      <c r="AG83" s="15"/>
    </row>
    <row r="84" spans="2:33" s="3" customFormat="1" ht="12.75">
      <c r="B84" s="173"/>
      <c r="C84" s="174"/>
      <c r="D84" s="196"/>
      <c r="E84" s="175"/>
      <c r="F84" s="328"/>
      <c r="G84" s="329"/>
      <c r="H84" s="189"/>
      <c r="J84" s="73">
        <v>42692</v>
      </c>
      <c r="K84" s="50">
        <v>1331</v>
      </c>
      <c r="L84" s="47"/>
      <c r="M84" s="50" t="s">
        <v>148</v>
      </c>
      <c r="N84" s="296">
        <v>75</v>
      </c>
      <c r="O84" s="288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>
        <v>75</v>
      </c>
      <c r="AA84" s="284"/>
      <c r="AB84" s="289"/>
      <c r="AC84" s="283">
        <f t="shared" si="1"/>
        <v>75</v>
      </c>
      <c r="AD84" s="76"/>
      <c r="AE84" s="178"/>
      <c r="AF84" s="15">
        <f t="shared" si="2"/>
        <v>0</v>
      </c>
      <c r="AG84" s="15"/>
    </row>
    <row r="85" spans="2:33" s="3" customFormat="1" ht="12.75">
      <c r="B85" s="173">
        <v>42704</v>
      </c>
      <c r="C85" s="174"/>
      <c r="D85" s="196"/>
      <c r="E85" s="170" t="s">
        <v>138</v>
      </c>
      <c r="F85" s="188">
        <v>400</v>
      </c>
      <c r="G85" s="329"/>
      <c r="H85" s="189">
        <v>400</v>
      </c>
      <c r="J85" s="73">
        <v>42692</v>
      </c>
      <c r="K85" s="62">
        <v>1336</v>
      </c>
      <c r="L85" s="47"/>
      <c r="M85" s="50" t="s">
        <v>175</v>
      </c>
      <c r="N85" s="296">
        <v>80</v>
      </c>
      <c r="O85" s="288"/>
      <c r="P85" s="284"/>
      <c r="Q85" s="284"/>
      <c r="R85" s="284"/>
      <c r="S85" s="284"/>
      <c r="T85" s="284">
        <v>80</v>
      </c>
      <c r="U85" s="284"/>
      <c r="V85" s="284"/>
      <c r="W85" s="284"/>
      <c r="X85" s="284"/>
      <c r="Y85" s="284"/>
      <c r="Z85" s="284"/>
      <c r="AA85" s="284"/>
      <c r="AB85" s="289"/>
      <c r="AC85" s="283">
        <f t="shared" si="1"/>
        <v>80</v>
      </c>
      <c r="AD85" s="76"/>
      <c r="AE85" s="178"/>
      <c r="AF85" s="15">
        <f t="shared" si="2"/>
        <v>0</v>
      </c>
      <c r="AG85" s="15"/>
    </row>
    <row r="86" spans="2:33" s="3" customFormat="1" ht="12.75">
      <c r="B86" s="173">
        <v>42708</v>
      </c>
      <c r="C86" s="174"/>
      <c r="D86" s="196"/>
      <c r="E86" s="170" t="s">
        <v>139</v>
      </c>
      <c r="F86" s="188">
        <v>127</v>
      </c>
      <c r="G86" s="329"/>
      <c r="H86" s="189">
        <v>127</v>
      </c>
      <c r="J86" s="73">
        <v>42690</v>
      </c>
      <c r="K86" s="50">
        <v>1333</v>
      </c>
      <c r="L86" s="47"/>
      <c r="M86" s="50" t="s">
        <v>180</v>
      </c>
      <c r="N86" s="296">
        <v>155.88</v>
      </c>
      <c r="O86" s="288">
        <v>25.98</v>
      </c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>
        <v>129.9</v>
      </c>
      <c r="AC86" s="283">
        <f t="shared" si="1"/>
        <v>129.9</v>
      </c>
      <c r="AD86" s="76"/>
      <c r="AE86" s="178"/>
      <c r="AF86" s="15">
        <f t="shared" si="2"/>
        <v>0</v>
      </c>
      <c r="AG86" s="15"/>
    </row>
    <row r="87" spans="2:33" s="3" customFormat="1" ht="12.75">
      <c r="B87" s="173"/>
      <c r="C87" s="174"/>
      <c r="D87" s="196"/>
      <c r="E87" s="176" t="s">
        <v>31</v>
      </c>
      <c r="F87" s="327">
        <f>SUM(F84:F86)</f>
        <v>527</v>
      </c>
      <c r="G87" s="329"/>
      <c r="H87" s="189"/>
      <c r="J87" s="73">
        <v>42701</v>
      </c>
      <c r="K87" s="50">
        <v>1334</v>
      </c>
      <c r="L87" s="47"/>
      <c r="M87" s="50" t="s">
        <v>187</v>
      </c>
      <c r="N87" s="296">
        <v>87.12</v>
      </c>
      <c r="O87" s="288">
        <v>14.52</v>
      </c>
      <c r="P87" s="284"/>
      <c r="Q87" s="284"/>
      <c r="R87" s="284"/>
      <c r="S87" s="284"/>
      <c r="T87" s="284">
        <v>72.6</v>
      </c>
      <c r="U87" s="284"/>
      <c r="V87" s="284"/>
      <c r="W87" s="284"/>
      <c r="X87" s="284"/>
      <c r="Y87" s="284"/>
      <c r="Z87" s="284"/>
      <c r="AA87" s="284"/>
      <c r="AB87" s="289"/>
      <c r="AC87" s="283">
        <f t="shared" si="1"/>
        <v>72.6</v>
      </c>
      <c r="AD87" s="76"/>
      <c r="AE87" s="178"/>
      <c r="AF87" s="15">
        <f t="shared" si="2"/>
        <v>-1.4210854715202004E-14</v>
      </c>
      <c r="AG87" s="15"/>
    </row>
    <row r="88" spans="2:33" s="3" customFormat="1" ht="12.75">
      <c r="B88" s="173">
        <v>42708</v>
      </c>
      <c r="C88" s="174"/>
      <c r="D88" s="196"/>
      <c r="E88" s="175" t="s">
        <v>19</v>
      </c>
      <c r="F88" s="328">
        <f>SUM(F87+F80-N88)</f>
        <v>2016.3500000000026</v>
      </c>
      <c r="G88" s="329"/>
      <c r="H88" s="189"/>
      <c r="J88" s="73"/>
      <c r="K88" s="62"/>
      <c r="L88" s="47"/>
      <c r="M88" s="53" t="s">
        <v>6</v>
      </c>
      <c r="N88" s="297">
        <f>SUM(N81:N87)</f>
        <v>603.6</v>
      </c>
      <c r="O88" s="288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3">
        <f t="shared" si="1"/>
        <v>0</v>
      </c>
      <c r="AD88" s="76"/>
      <c r="AE88" s="178"/>
      <c r="AF88" s="15">
        <f t="shared" si="2"/>
        <v>-603.6</v>
      </c>
      <c r="AG88" s="15"/>
    </row>
    <row r="89" spans="2:33" s="3" customFormat="1" ht="12.75">
      <c r="B89" s="173"/>
      <c r="C89" s="174"/>
      <c r="D89" s="196"/>
      <c r="E89" s="175"/>
      <c r="F89" s="328"/>
      <c r="G89" s="329"/>
      <c r="H89" s="189"/>
      <c r="J89" s="73">
        <v>42708</v>
      </c>
      <c r="K89" s="62"/>
      <c r="L89" s="47"/>
      <c r="M89" s="50" t="s">
        <v>132</v>
      </c>
      <c r="N89" s="296">
        <v>10</v>
      </c>
      <c r="O89" s="288">
        <v>0.48</v>
      </c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>
        <v>9.52</v>
      </c>
      <c r="AA89" s="284"/>
      <c r="AB89" s="289"/>
      <c r="AC89" s="283">
        <f t="shared" si="1"/>
        <v>9.52</v>
      </c>
      <c r="AD89" s="76"/>
      <c r="AE89" s="178"/>
      <c r="AF89" s="15">
        <f t="shared" si="2"/>
        <v>0</v>
      </c>
      <c r="AG89" s="15"/>
    </row>
    <row r="90" spans="2:33" s="3" customFormat="1" ht="12.75">
      <c r="B90" s="173"/>
      <c r="C90" s="174"/>
      <c r="D90" s="196"/>
      <c r="E90" s="175"/>
      <c r="F90" s="328"/>
      <c r="G90" s="329"/>
      <c r="H90" s="189"/>
      <c r="J90" s="73">
        <v>42713</v>
      </c>
      <c r="K90" s="62">
        <v>1332</v>
      </c>
      <c r="L90" s="47"/>
      <c r="M90" s="50" t="s">
        <v>188</v>
      </c>
      <c r="N90" s="296">
        <v>25</v>
      </c>
      <c r="O90" s="288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>
        <v>25</v>
      </c>
      <c r="AB90" s="289"/>
      <c r="AC90" s="283">
        <f t="shared" si="1"/>
        <v>25</v>
      </c>
      <c r="AD90" s="76"/>
      <c r="AE90" s="178"/>
      <c r="AF90" s="15">
        <f t="shared" si="2"/>
        <v>0</v>
      </c>
      <c r="AG90" s="15"/>
    </row>
    <row r="91" spans="2:33" s="3" customFormat="1" ht="12.75">
      <c r="B91" s="173"/>
      <c r="C91" s="174"/>
      <c r="D91" s="196"/>
      <c r="E91" s="175"/>
      <c r="F91" s="328"/>
      <c r="G91" s="329"/>
      <c r="H91" s="189"/>
      <c r="J91" s="73">
        <v>42713</v>
      </c>
      <c r="K91" s="62">
        <v>1335</v>
      </c>
      <c r="L91" s="47"/>
      <c r="M91" s="50" t="s">
        <v>70</v>
      </c>
      <c r="N91" s="296">
        <v>200</v>
      </c>
      <c r="O91" s="288"/>
      <c r="P91" s="284"/>
      <c r="Q91" s="284"/>
      <c r="R91" s="284"/>
      <c r="S91" s="284"/>
      <c r="T91" s="284"/>
      <c r="U91" s="284"/>
      <c r="V91" s="284">
        <v>200</v>
      </c>
      <c r="W91" s="284"/>
      <c r="X91" s="284"/>
      <c r="Y91" s="284"/>
      <c r="Z91" s="284"/>
      <c r="AA91" s="284"/>
      <c r="AB91" s="289"/>
      <c r="AC91" s="189"/>
      <c r="AE91" s="102">
        <f>SUM(P91:AB91)</f>
        <v>200</v>
      </c>
      <c r="AF91" s="15">
        <f t="shared" si="2"/>
        <v>-200</v>
      </c>
      <c r="AG91" s="15"/>
    </row>
    <row r="92" spans="2:33" s="3" customFormat="1" ht="12.75">
      <c r="B92" s="173"/>
      <c r="C92" s="174"/>
      <c r="D92" s="196"/>
      <c r="E92" s="175"/>
      <c r="F92" s="328"/>
      <c r="G92" s="329"/>
      <c r="H92" s="189"/>
      <c r="J92" s="73">
        <v>42719</v>
      </c>
      <c r="K92" s="62">
        <v>1340</v>
      </c>
      <c r="L92" s="47"/>
      <c r="M92" s="50" t="s">
        <v>148</v>
      </c>
      <c r="N92" s="296">
        <v>75</v>
      </c>
      <c r="O92" s="288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>
        <v>75</v>
      </c>
      <c r="AA92" s="284"/>
      <c r="AB92" s="289"/>
      <c r="AC92" s="283">
        <f t="shared" si="1"/>
        <v>75</v>
      </c>
      <c r="AD92" s="76"/>
      <c r="AE92" s="178"/>
      <c r="AF92" s="15">
        <f t="shared" si="2"/>
        <v>0</v>
      </c>
      <c r="AG92" s="15"/>
    </row>
    <row r="93" spans="2:33" s="3" customFormat="1" ht="12.75">
      <c r="B93" s="173">
        <v>42719</v>
      </c>
      <c r="C93" s="174" t="s">
        <v>48</v>
      </c>
      <c r="D93" s="196"/>
      <c r="E93" s="170" t="s">
        <v>147</v>
      </c>
      <c r="F93" s="188">
        <v>36</v>
      </c>
      <c r="G93" s="329"/>
      <c r="H93" s="189">
        <v>36</v>
      </c>
      <c r="J93" s="73">
        <v>42719</v>
      </c>
      <c r="K93" s="50" t="s">
        <v>32</v>
      </c>
      <c r="L93" s="47"/>
      <c r="M93" s="50" t="s">
        <v>132</v>
      </c>
      <c r="N93" s="296">
        <v>7.69</v>
      </c>
      <c r="O93" s="288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>
        <v>7.69</v>
      </c>
      <c r="AC93" s="283">
        <f t="shared" si="1"/>
        <v>7.69</v>
      </c>
      <c r="AD93" s="76"/>
      <c r="AE93" s="178"/>
      <c r="AF93" s="15">
        <f t="shared" si="2"/>
        <v>0</v>
      </c>
      <c r="AG93" s="15"/>
    </row>
    <row r="94" spans="2:33" s="3" customFormat="1" ht="12.75">
      <c r="B94" s="173">
        <v>42727</v>
      </c>
      <c r="C94" s="174" t="s">
        <v>48</v>
      </c>
      <c r="D94" s="196"/>
      <c r="E94" s="170" t="s">
        <v>140</v>
      </c>
      <c r="F94" s="188">
        <v>244</v>
      </c>
      <c r="G94" s="329"/>
      <c r="H94" s="189">
        <v>244</v>
      </c>
      <c r="J94" s="73">
        <v>42721</v>
      </c>
      <c r="K94" s="50">
        <v>1338</v>
      </c>
      <c r="L94" s="47"/>
      <c r="M94" s="50" t="s">
        <v>161</v>
      </c>
      <c r="N94" s="296">
        <v>1454.64</v>
      </c>
      <c r="O94" s="288"/>
      <c r="P94" s="284">
        <v>1454.64</v>
      </c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3">
        <f t="shared" si="1"/>
        <v>1454.64</v>
      </c>
      <c r="AD94" s="76"/>
      <c r="AE94" s="178"/>
      <c r="AF94" s="15">
        <f t="shared" si="2"/>
        <v>0</v>
      </c>
      <c r="AG94" s="15"/>
    </row>
    <row r="95" spans="2:33" s="3" customFormat="1" ht="12.75">
      <c r="B95" s="173"/>
      <c r="C95" s="174"/>
      <c r="D95" s="196"/>
      <c r="E95" s="176" t="s">
        <v>31</v>
      </c>
      <c r="F95" s="327">
        <f>SUM(F92:F94)</f>
        <v>280</v>
      </c>
      <c r="G95" s="329"/>
      <c r="H95" s="189"/>
      <c r="J95" s="73">
        <v>42721</v>
      </c>
      <c r="K95" s="62">
        <v>1341</v>
      </c>
      <c r="L95" s="47"/>
      <c r="M95" s="50" t="s">
        <v>181</v>
      </c>
      <c r="N95" s="296">
        <v>34.65</v>
      </c>
      <c r="O95" s="288"/>
      <c r="P95" s="284">
        <v>34.65</v>
      </c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189"/>
      <c r="AD95" s="76"/>
      <c r="AE95" s="102">
        <f>SUM(P95:AB95)</f>
        <v>34.65</v>
      </c>
      <c r="AF95" s="15">
        <f t="shared" si="2"/>
        <v>-34.65</v>
      </c>
      <c r="AG95" s="15"/>
    </row>
    <row r="96" spans="2:33" s="3" customFormat="1" ht="12.75">
      <c r="B96" s="173">
        <v>42374</v>
      </c>
      <c r="C96" s="174"/>
      <c r="D96" s="196"/>
      <c r="E96" s="175" t="s">
        <v>19</v>
      </c>
      <c r="F96" s="328">
        <f>SUM(F95+F88-N96)</f>
        <v>489.3700000000024</v>
      </c>
      <c r="G96" s="329"/>
      <c r="H96" s="189"/>
      <c r="J96" s="73"/>
      <c r="K96" s="62"/>
      <c r="L96" s="47"/>
      <c r="M96" s="53" t="s">
        <v>6</v>
      </c>
      <c r="N96" s="297">
        <f>SUM(N89:N95)</f>
        <v>1806.9800000000002</v>
      </c>
      <c r="O96" s="288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3">
        <f t="shared" si="1"/>
        <v>0</v>
      </c>
      <c r="AD96" s="76"/>
      <c r="AE96" s="178"/>
      <c r="AF96" s="15">
        <f t="shared" si="2"/>
        <v>-1806.9800000000002</v>
      </c>
      <c r="AG96" s="15"/>
    </row>
    <row r="97" spans="2:33" s="3" customFormat="1" ht="12.75">
      <c r="B97" s="173"/>
      <c r="C97" s="174"/>
      <c r="D97" s="196"/>
      <c r="E97" s="176"/>
      <c r="F97" s="327"/>
      <c r="G97" s="329"/>
      <c r="H97" s="189"/>
      <c r="J97" s="73">
        <v>42375</v>
      </c>
      <c r="K97" s="62">
        <v>1343</v>
      </c>
      <c r="L97" s="47"/>
      <c r="M97" s="50" t="s">
        <v>182</v>
      </c>
      <c r="N97" s="296">
        <v>34.8</v>
      </c>
      <c r="O97" s="288">
        <v>5.8</v>
      </c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>
        <v>29</v>
      </c>
      <c r="AA97" s="284"/>
      <c r="AB97" s="289"/>
      <c r="AC97" s="283">
        <f t="shared" si="1"/>
        <v>29</v>
      </c>
      <c r="AD97" s="76"/>
      <c r="AE97" s="178"/>
      <c r="AF97" s="15">
        <f t="shared" si="2"/>
        <v>0</v>
      </c>
      <c r="AG97" s="15"/>
    </row>
    <row r="98" spans="2:33" s="3" customFormat="1" ht="12.75">
      <c r="B98" s="173"/>
      <c r="C98" s="174"/>
      <c r="D98" s="196"/>
      <c r="E98" s="175"/>
      <c r="F98" s="328"/>
      <c r="G98" s="329"/>
      <c r="H98" s="189"/>
      <c r="J98" s="73">
        <v>42377</v>
      </c>
      <c r="K98" s="50" t="s">
        <v>32</v>
      </c>
      <c r="L98" s="47"/>
      <c r="M98" s="50" t="s">
        <v>132</v>
      </c>
      <c r="N98" s="296">
        <v>10</v>
      </c>
      <c r="O98" s="288">
        <v>0.48</v>
      </c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>
        <v>9.52</v>
      </c>
      <c r="AA98" s="284"/>
      <c r="AB98" s="289"/>
      <c r="AC98" s="283">
        <f t="shared" si="1"/>
        <v>9.52</v>
      </c>
      <c r="AD98" s="76"/>
      <c r="AE98" s="178"/>
      <c r="AF98" s="15">
        <f t="shared" si="2"/>
        <v>0</v>
      </c>
      <c r="AG98" s="15"/>
    </row>
    <row r="99" spans="2:33" s="3" customFormat="1" ht="12.75">
      <c r="B99" s="173"/>
      <c r="C99" s="174"/>
      <c r="D99" s="196"/>
      <c r="E99" s="175"/>
      <c r="F99" s="328"/>
      <c r="G99" s="329"/>
      <c r="H99" s="189"/>
      <c r="J99" s="73">
        <v>42381</v>
      </c>
      <c r="K99" s="62">
        <v>1342</v>
      </c>
      <c r="L99" s="47"/>
      <c r="M99" s="50" t="s">
        <v>70</v>
      </c>
      <c r="N99" s="296">
        <v>200</v>
      </c>
      <c r="O99" s="288"/>
      <c r="P99" s="284"/>
      <c r="Q99" s="284"/>
      <c r="R99" s="284"/>
      <c r="S99" s="284"/>
      <c r="T99" s="284"/>
      <c r="U99" s="284"/>
      <c r="V99" s="284">
        <v>200</v>
      </c>
      <c r="W99" s="284"/>
      <c r="X99" s="284"/>
      <c r="Y99" s="284"/>
      <c r="Z99" s="284"/>
      <c r="AA99" s="284"/>
      <c r="AB99" s="289"/>
      <c r="AC99" s="189"/>
      <c r="AE99" s="102">
        <f>SUM(P99:AB99)</f>
        <v>200</v>
      </c>
      <c r="AF99" s="15">
        <f t="shared" si="2"/>
        <v>-200</v>
      </c>
      <c r="AG99" s="15"/>
    </row>
    <row r="100" spans="2:33" s="3" customFormat="1" ht="12.75">
      <c r="B100" s="173"/>
      <c r="C100" s="174"/>
      <c r="D100" s="196"/>
      <c r="E100" s="175"/>
      <c r="F100" s="328"/>
      <c r="G100" s="329"/>
      <c r="H100" s="189"/>
      <c r="J100" s="73">
        <v>42384</v>
      </c>
      <c r="K100" s="50">
        <v>1339</v>
      </c>
      <c r="L100" s="215"/>
      <c r="M100" s="50" t="s">
        <v>160</v>
      </c>
      <c r="N100" s="296">
        <v>81.3</v>
      </c>
      <c r="O100" s="288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>
        <v>81.3</v>
      </c>
      <c r="AC100" s="283">
        <f t="shared" si="1"/>
        <v>81.3</v>
      </c>
      <c r="AD100" s="76"/>
      <c r="AE100" s="178"/>
      <c r="AF100" s="15">
        <f t="shared" si="2"/>
        <v>0</v>
      </c>
      <c r="AG100" s="15"/>
    </row>
    <row r="101" spans="2:33" s="3" customFormat="1" ht="12.75">
      <c r="B101" s="173"/>
      <c r="C101" s="174"/>
      <c r="D101" s="196"/>
      <c r="E101" s="175"/>
      <c r="F101" s="328"/>
      <c r="G101" s="329"/>
      <c r="H101" s="189"/>
      <c r="J101" s="73">
        <v>42389</v>
      </c>
      <c r="K101" s="62">
        <v>1345</v>
      </c>
      <c r="L101" s="47"/>
      <c r="M101" s="50" t="s">
        <v>148</v>
      </c>
      <c r="N101" s="296">
        <v>75</v>
      </c>
      <c r="O101" s="288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>
        <v>75</v>
      </c>
      <c r="AA101" s="284"/>
      <c r="AB101" s="289"/>
      <c r="AC101" s="283">
        <f t="shared" si="1"/>
        <v>75</v>
      </c>
      <c r="AD101" s="76"/>
      <c r="AE101" s="178"/>
      <c r="AF101" s="15">
        <f t="shared" si="2"/>
        <v>0</v>
      </c>
      <c r="AG101" s="15"/>
    </row>
    <row r="102" spans="2:33" s="3" customFormat="1" ht="12.75">
      <c r="B102" s="173"/>
      <c r="C102" s="174"/>
      <c r="D102" s="196"/>
      <c r="E102" s="170"/>
      <c r="F102" s="188"/>
      <c r="G102" s="329"/>
      <c r="H102" s="189"/>
      <c r="J102" s="73">
        <v>42391</v>
      </c>
      <c r="K102" s="62">
        <v>1346</v>
      </c>
      <c r="L102" s="47"/>
      <c r="M102" s="50" t="s">
        <v>183</v>
      </c>
      <c r="N102" s="296">
        <v>89.4</v>
      </c>
      <c r="O102" s="288">
        <v>14.9</v>
      </c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>
        <v>74.5</v>
      </c>
      <c r="AC102" s="283">
        <f t="shared" si="1"/>
        <v>74.5</v>
      </c>
      <c r="AD102" s="76"/>
      <c r="AE102" s="178"/>
      <c r="AF102" s="15">
        <f t="shared" si="2"/>
        <v>0</v>
      </c>
      <c r="AG102" s="15"/>
    </row>
    <row r="103" spans="2:33" s="3" customFormat="1" ht="12.75">
      <c r="B103" s="173"/>
      <c r="C103" s="174"/>
      <c r="D103" s="196"/>
      <c r="E103" s="170"/>
      <c r="F103" s="188"/>
      <c r="G103" s="329"/>
      <c r="H103" s="189"/>
      <c r="J103" s="73">
        <v>42391</v>
      </c>
      <c r="K103" s="62">
        <v>1350</v>
      </c>
      <c r="M103" s="50" t="s">
        <v>186</v>
      </c>
      <c r="N103" s="296">
        <v>15.74</v>
      </c>
      <c r="O103" s="288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>
        <v>15.74</v>
      </c>
      <c r="AC103" s="283">
        <f t="shared" si="1"/>
        <v>15.74</v>
      </c>
      <c r="AD103" s="76"/>
      <c r="AE103" s="178"/>
      <c r="AF103" s="15">
        <f t="shared" si="2"/>
        <v>0</v>
      </c>
      <c r="AG103" s="15"/>
    </row>
    <row r="104" spans="2:33" s="3" customFormat="1" ht="12.75">
      <c r="B104" s="173"/>
      <c r="C104" s="174"/>
      <c r="D104" s="196"/>
      <c r="E104" s="170"/>
      <c r="F104" s="188"/>
      <c r="G104" s="329"/>
      <c r="H104" s="189"/>
      <c r="J104" s="73">
        <v>42391</v>
      </c>
      <c r="K104" s="50" t="s">
        <v>32</v>
      </c>
      <c r="L104" s="47"/>
      <c r="M104" s="50" t="s">
        <v>134</v>
      </c>
      <c r="N104" s="296">
        <v>19.53</v>
      </c>
      <c r="O104" s="288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>
        <v>19.53</v>
      </c>
      <c r="AA104" s="284"/>
      <c r="AB104" s="289"/>
      <c r="AC104" s="283">
        <f t="shared" si="1"/>
        <v>19.53</v>
      </c>
      <c r="AD104" s="76"/>
      <c r="AE104" s="178"/>
      <c r="AF104" s="15">
        <f t="shared" si="2"/>
        <v>0</v>
      </c>
      <c r="AG104" s="15"/>
    </row>
    <row r="105" spans="2:33" s="3" customFormat="1" ht="12.75">
      <c r="B105" s="173">
        <v>42377</v>
      </c>
      <c r="C105" s="174" t="s">
        <v>141</v>
      </c>
      <c r="D105" s="196"/>
      <c r="E105" s="50" t="s">
        <v>142</v>
      </c>
      <c r="F105" s="296">
        <v>1000</v>
      </c>
      <c r="G105" s="329"/>
      <c r="H105" s="189"/>
      <c r="J105" s="73">
        <v>42395</v>
      </c>
      <c r="K105" s="62">
        <v>1353</v>
      </c>
      <c r="L105" s="47"/>
      <c r="M105" s="50" t="s">
        <v>184</v>
      </c>
      <c r="N105" s="296">
        <v>25</v>
      </c>
      <c r="O105" s="288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>
        <v>25</v>
      </c>
      <c r="AC105" s="283">
        <f t="shared" si="1"/>
        <v>25</v>
      </c>
      <c r="AD105" s="76"/>
      <c r="AE105" s="178"/>
      <c r="AF105" s="15">
        <f t="shared" si="2"/>
        <v>0</v>
      </c>
      <c r="AG105" s="15"/>
    </row>
    <row r="106" spans="2:33" s="3" customFormat="1" ht="12.75">
      <c r="B106" s="173"/>
      <c r="C106" s="174"/>
      <c r="D106" s="196"/>
      <c r="E106" s="170" t="s">
        <v>143</v>
      </c>
      <c r="F106" s="188">
        <v>10000</v>
      </c>
      <c r="G106" s="329"/>
      <c r="H106" s="189">
        <v>10000</v>
      </c>
      <c r="J106" s="73">
        <v>42401</v>
      </c>
      <c r="K106" s="50">
        <v>1348</v>
      </c>
      <c r="L106" s="47"/>
      <c r="M106" s="50" t="s">
        <v>151</v>
      </c>
      <c r="N106" s="296">
        <v>104</v>
      </c>
      <c r="O106" s="288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>
        <v>104</v>
      </c>
      <c r="AC106" s="283">
        <f t="shared" si="1"/>
        <v>104</v>
      </c>
      <c r="AD106" s="76"/>
      <c r="AE106" s="178"/>
      <c r="AF106" s="15">
        <f t="shared" si="2"/>
        <v>0</v>
      </c>
      <c r="AG106" s="15"/>
    </row>
    <row r="107" spans="2:33" s="3" customFormat="1" ht="12.75">
      <c r="B107" s="73">
        <v>42403</v>
      </c>
      <c r="C107" s="50" t="s">
        <v>141</v>
      </c>
      <c r="D107" s="47"/>
      <c r="E107" s="50" t="s">
        <v>142</v>
      </c>
      <c r="F107" s="296">
        <v>3000</v>
      </c>
      <c r="G107" s="329"/>
      <c r="H107" s="189"/>
      <c r="J107" s="73">
        <v>42401</v>
      </c>
      <c r="K107" s="50" t="s">
        <v>32</v>
      </c>
      <c r="L107" s="47"/>
      <c r="M107" s="50" t="s">
        <v>134</v>
      </c>
      <c r="N107" s="296">
        <v>305.01</v>
      </c>
      <c r="O107" s="288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>
        <v>305.01</v>
      </c>
      <c r="AA107" s="284"/>
      <c r="AB107" s="289"/>
      <c r="AC107" s="283">
        <f t="shared" si="1"/>
        <v>305.01</v>
      </c>
      <c r="AD107" s="76"/>
      <c r="AE107" s="178"/>
      <c r="AF107" s="15">
        <f t="shared" si="2"/>
        <v>0</v>
      </c>
      <c r="AG107" s="15"/>
    </row>
    <row r="108" spans="2:33" s="3" customFormat="1" ht="12.75">
      <c r="B108" s="173"/>
      <c r="C108" s="174"/>
      <c r="D108" s="196"/>
      <c r="E108" s="176" t="s">
        <v>31</v>
      </c>
      <c r="F108" s="327">
        <f>SUM(F105:F107)</f>
        <v>14000</v>
      </c>
      <c r="G108" s="329"/>
      <c r="H108" s="189"/>
      <c r="J108" s="73">
        <v>42405</v>
      </c>
      <c r="K108" s="50" t="s">
        <v>32</v>
      </c>
      <c r="L108" s="47"/>
      <c r="M108" s="50" t="s">
        <v>133</v>
      </c>
      <c r="N108" s="296">
        <v>11.52</v>
      </c>
      <c r="O108" s="298">
        <v>1.92</v>
      </c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>
        <v>9.6</v>
      </c>
      <c r="AC108" s="283">
        <f t="shared" si="1"/>
        <v>9.6</v>
      </c>
      <c r="AD108" s="76"/>
      <c r="AE108" s="178"/>
      <c r="AF108" s="15">
        <f t="shared" si="2"/>
        <v>0</v>
      </c>
      <c r="AG108" s="15"/>
    </row>
    <row r="109" spans="2:33" s="3" customFormat="1" ht="12.75">
      <c r="B109" s="173">
        <v>42405</v>
      </c>
      <c r="C109" s="174"/>
      <c r="D109" s="196"/>
      <c r="E109" s="175" t="s">
        <v>19</v>
      </c>
      <c r="F109" s="328">
        <f>SUM(F108+F96-N109)</f>
        <v>13518.070000000003</v>
      </c>
      <c r="G109" s="329"/>
      <c r="H109" s="189"/>
      <c r="J109" s="73"/>
      <c r="K109" s="50"/>
      <c r="L109" s="47"/>
      <c r="M109" s="53" t="s">
        <v>6</v>
      </c>
      <c r="N109" s="297">
        <f>SUM(N97:N108)</f>
        <v>971.3</v>
      </c>
      <c r="O109" s="298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3">
        <f t="shared" si="1"/>
        <v>0</v>
      </c>
      <c r="AD109" s="76"/>
      <c r="AE109" s="178"/>
      <c r="AF109" s="15">
        <f t="shared" si="2"/>
        <v>-971.3</v>
      </c>
      <c r="AG109" s="15"/>
    </row>
    <row r="110" spans="2:33" s="3" customFormat="1" ht="12.75">
      <c r="B110" s="173"/>
      <c r="C110" s="174"/>
      <c r="D110" s="196"/>
      <c r="E110" s="175"/>
      <c r="F110" s="328"/>
      <c r="G110" s="329"/>
      <c r="H110" s="189"/>
      <c r="J110" s="73">
        <v>42408</v>
      </c>
      <c r="K110" s="50">
        <v>1337</v>
      </c>
      <c r="L110" s="47"/>
      <c r="M110" s="50" t="s">
        <v>212</v>
      </c>
      <c r="N110" s="296">
        <v>20</v>
      </c>
      <c r="O110" s="298"/>
      <c r="P110" s="284"/>
      <c r="Q110" s="284"/>
      <c r="R110" s="284"/>
      <c r="S110" s="284"/>
      <c r="T110" s="284">
        <v>20</v>
      </c>
      <c r="U110" s="284"/>
      <c r="V110" s="284"/>
      <c r="W110" s="284"/>
      <c r="X110" s="284"/>
      <c r="Y110" s="284"/>
      <c r="Z110" s="284"/>
      <c r="AA110" s="284"/>
      <c r="AB110" s="289"/>
      <c r="AC110" s="283">
        <f t="shared" si="1"/>
        <v>20</v>
      </c>
      <c r="AD110" s="76"/>
      <c r="AE110" s="178"/>
      <c r="AF110" s="15">
        <f t="shared" si="2"/>
        <v>0</v>
      </c>
      <c r="AG110" s="15"/>
    </row>
    <row r="111" spans="2:33" s="3" customFormat="1" ht="12.75">
      <c r="B111" s="173"/>
      <c r="C111" s="174"/>
      <c r="D111" s="196"/>
      <c r="E111" s="175"/>
      <c r="F111" s="328"/>
      <c r="G111" s="329"/>
      <c r="H111" s="189"/>
      <c r="J111" s="73">
        <v>42408</v>
      </c>
      <c r="K111" s="62">
        <v>1349</v>
      </c>
      <c r="L111" s="47"/>
      <c r="M111" s="50" t="s">
        <v>211</v>
      </c>
      <c r="N111" s="296">
        <v>13.79</v>
      </c>
      <c r="O111" s="298">
        <v>2.3</v>
      </c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>
        <v>11.49</v>
      </c>
      <c r="AC111" s="283">
        <f t="shared" si="1"/>
        <v>11.49</v>
      </c>
      <c r="AD111" s="76"/>
      <c r="AE111" s="178"/>
      <c r="AF111" s="15">
        <f t="shared" si="2"/>
        <v>0</v>
      </c>
      <c r="AG111" s="15"/>
    </row>
    <row r="112" spans="2:33" s="3" customFormat="1" ht="12.75">
      <c r="B112" s="173"/>
      <c r="C112" s="174"/>
      <c r="D112" s="196"/>
      <c r="E112" s="175"/>
      <c r="F112" s="328"/>
      <c r="G112" s="329"/>
      <c r="H112" s="189"/>
      <c r="J112" s="73">
        <v>42408</v>
      </c>
      <c r="K112" s="50" t="s">
        <v>202</v>
      </c>
      <c r="L112" s="47"/>
      <c r="M112" s="50" t="s">
        <v>132</v>
      </c>
      <c r="N112" s="296">
        <v>10</v>
      </c>
      <c r="O112" s="298">
        <v>0.48</v>
      </c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>
        <v>9.52</v>
      </c>
      <c r="AA112" s="284"/>
      <c r="AB112" s="289"/>
      <c r="AC112" s="283">
        <f t="shared" si="1"/>
        <v>9.52</v>
      </c>
      <c r="AD112" s="76"/>
      <c r="AE112" s="178"/>
      <c r="AF112" s="15">
        <f t="shared" si="2"/>
        <v>0</v>
      </c>
      <c r="AG112" s="15"/>
    </row>
    <row r="113" spans="2:33" s="3" customFormat="1" ht="12.75">
      <c r="B113" s="173"/>
      <c r="C113" s="174"/>
      <c r="D113" s="226"/>
      <c r="E113" s="170"/>
      <c r="F113" s="188"/>
      <c r="G113" s="329"/>
      <c r="H113" s="189"/>
      <c r="J113" s="73">
        <v>42411</v>
      </c>
      <c r="K113" s="62">
        <v>1352</v>
      </c>
      <c r="L113" s="47"/>
      <c r="M113" s="50" t="s">
        <v>210</v>
      </c>
      <c r="N113" s="296">
        <v>1000</v>
      </c>
      <c r="O113" s="298"/>
      <c r="P113" s="284"/>
      <c r="Q113" s="284"/>
      <c r="R113" s="284"/>
      <c r="S113" s="284"/>
      <c r="T113" s="284"/>
      <c r="U113" s="284"/>
      <c r="V113" s="284">
        <v>1000</v>
      </c>
      <c r="W113" s="284"/>
      <c r="X113" s="284"/>
      <c r="Y113" s="284"/>
      <c r="Z113" s="284"/>
      <c r="AA113" s="284"/>
      <c r="AB113" s="289"/>
      <c r="AC113" s="283"/>
      <c r="AD113" s="76"/>
      <c r="AE113" s="102">
        <f>SUM(P113:AB113)</f>
        <v>1000</v>
      </c>
      <c r="AF113" s="15">
        <f t="shared" si="2"/>
        <v>-1000</v>
      </c>
      <c r="AG113" s="15"/>
    </row>
    <row r="114" spans="2:33" s="3" customFormat="1" ht="12.75">
      <c r="B114" s="173">
        <v>42410</v>
      </c>
      <c r="C114" s="174"/>
      <c r="D114" s="226"/>
      <c r="E114" s="170" t="s">
        <v>203</v>
      </c>
      <c r="F114" s="188">
        <v>40</v>
      </c>
      <c r="G114" s="329"/>
      <c r="H114" s="189">
        <v>40</v>
      </c>
      <c r="J114" s="73">
        <v>42417</v>
      </c>
      <c r="K114" s="62">
        <v>1344</v>
      </c>
      <c r="L114" s="47"/>
      <c r="M114" s="50" t="s">
        <v>213</v>
      </c>
      <c r="N114" s="296">
        <v>18.5</v>
      </c>
      <c r="O114" s="298"/>
      <c r="P114" s="284"/>
      <c r="Q114" s="284"/>
      <c r="R114" s="284"/>
      <c r="S114" s="284"/>
      <c r="T114" s="284"/>
      <c r="U114" s="284"/>
      <c r="V114" s="284">
        <v>18.5</v>
      </c>
      <c r="W114" s="284"/>
      <c r="X114" s="284"/>
      <c r="Y114" s="284"/>
      <c r="Z114" s="284"/>
      <c r="AA114" s="284"/>
      <c r="AB114" s="289"/>
      <c r="AC114" s="283">
        <f t="shared" si="1"/>
        <v>18.5</v>
      </c>
      <c r="AD114" s="76"/>
      <c r="AE114" s="178"/>
      <c r="AF114" s="15">
        <f t="shared" si="2"/>
        <v>0</v>
      </c>
      <c r="AG114" s="15"/>
    </row>
    <row r="115" spans="2:33" s="3" customFormat="1" ht="12.75">
      <c r="B115" s="173">
        <v>42411</v>
      </c>
      <c r="C115" s="174"/>
      <c r="D115" s="196"/>
      <c r="E115" s="170" t="s">
        <v>204</v>
      </c>
      <c r="F115" s="188">
        <v>832.65</v>
      </c>
      <c r="G115" s="329"/>
      <c r="H115" s="189">
        <v>832.65</v>
      </c>
      <c r="J115" s="73">
        <v>42417</v>
      </c>
      <c r="K115" s="62">
        <v>1356</v>
      </c>
      <c r="L115" s="47" t="s">
        <v>260</v>
      </c>
      <c r="M115" s="50" t="s">
        <v>208</v>
      </c>
      <c r="N115" s="296">
        <v>627.97</v>
      </c>
      <c r="O115" s="298">
        <v>5</v>
      </c>
      <c r="P115" s="284"/>
      <c r="Q115" s="284"/>
      <c r="R115" s="284"/>
      <c r="S115" s="284"/>
      <c r="T115" s="284">
        <v>622.97</v>
      </c>
      <c r="U115" s="284"/>
      <c r="V115" s="284"/>
      <c r="W115" s="284"/>
      <c r="X115" s="284"/>
      <c r="Y115" s="284"/>
      <c r="Z115" s="284"/>
      <c r="AA115" s="284"/>
      <c r="AB115" s="289"/>
      <c r="AC115" s="283">
        <f t="shared" si="1"/>
        <v>622.97</v>
      </c>
      <c r="AD115" s="76"/>
      <c r="AE115" s="178"/>
      <c r="AF115" s="15">
        <f t="shared" si="2"/>
        <v>0</v>
      </c>
      <c r="AG115" s="15"/>
    </row>
    <row r="116" spans="2:33" s="3" customFormat="1" ht="12.75">
      <c r="B116" s="173">
        <v>42412</v>
      </c>
      <c r="C116" s="174"/>
      <c r="D116" s="196"/>
      <c r="E116" s="170" t="s">
        <v>205</v>
      </c>
      <c r="F116" s="188">
        <v>30</v>
      </c>
      <c r="G116" s="329"/>
      <c r="H116" s="189">
        <v>30</v>
      </c>
      <c r="J116" s="73">
        <v>42423</v>
      </c>
      <c r="K116" s="62">
        <v>1355</v>
      </c>
      <c r="L116" s="47" t="s">
        <v>260</v>
      </c>
      <c r="M116" s="50" t="s">
        <v>207</v>
      </c>
      <c r="N116" s="296">
        <v>60</v>
      </c>
      <c r="O116" s="298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>
        <v>60</v>
      </c>
      <c r="AC116" s="283">
        <f t="shared" si="1"/>
        <v>60</v>
      </c>
      <c r="AD116" s="76"/>
      <c r="AE116" s="178"/>
      <c r="AF116" s="15">
        <f t="shared" si="2"/>
        <v>0</v>
      </c>
      <c r="AG116" s="15"/>
    </row>
    <row r="117" spans="2:33" s="3" customFormat="1" ht="12.75">
      <c r="B117" s="173">
        <v>42424</v>
      </c>
      <c r="C117" s="174"/>
      <c r="D117" s="196"/>
      <c r="E117" s="50" t="s">
        <v>142</v>
      </c>
      <c r="F117" s="188">
        <v>1000</v>
      </c>
      <c r="G117" s="329"/>
      <c r="H117" s="189"/>
      <c r="J117" s="73">
        <v>42424</v>
      </c>
      <c r="K117" s="62">
        <v>1354</v>
      </c>
      <c r="L117" s="47" t="s">
        <v>260</v>
      </c>
      <c r="M117" s="50" t="s">
        <v>206</v>
      </c>
      <c r="N117" s="296">
        <v>681.37</v>
      </c>
      <c r="O117" s="298">
        <v>113.56</v>
      </c>
      <c r="P117" s="284"/>
      <c r="Q117" s="284"/>
      <c r="R117" s="284"/>
      <c r="S117" s="284"/>
      <c r="T117" s="284">
        <v>567.81</v>
      </c>
      <c r="U117" s="284"/>
      <c r="V117" s="284"/>
      <c r="W117" s="284"/>
      <c r="X117" s="284"/>
      <c r="Y117" s="284"/>
      <c r="Z117" s="284"/>
      <c r="AA117" s="284"/>
      <c r="AB117" s="289"/>
      <c r="AC117" s="283">
        <f t="shared" si="1"/>
        <v>567.81</v>
      </c>
      <c r="AD117" s="76"/>
      <c r="AE117" s="178"/>
      <c r="AF117" s="15">
        <f t="shared" si="2"/>
        <v>-1.1368683772161603E-13</v>
      </c>
      <c r="AG117" s="15"/>
    </row>
    <row r="118" spans="2:33" s="3" customFormat="1" ht="12.75">
      <c r="B118" s="173"/>
      <c r="C118" s="174"/>
      <c r="D118" s="196"/>
      <c r="E118" s="176" t="s">
        <v>31</v>
      </c>
      <c r="F118" s="327">
        <f>SUM(F114:F117)</f>
        <v>1902.65</v>
      </c>
      <c r="G118" s="329"/>
      <c r="H118" s="189"/>
      <c r="J118" s="73">
        <v>42432</v>
      </c>
      <c r="K118" s="62">
        <v>1358</v>
      </c>
      <c r="L118" s="47" t="s">
        <v>260</v>
      </c>
      <c r="M118" s="50" t="s">
        <v>209</v>
      </c>
      <c r="N118" s="296">
        <v>3.05</v>
      </c>
      <c r="O118" s="298">
        <v>0.51</v>
      </c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>
        <v>2.54</v>
      </c>
      <c r="AC118" s="283">
        <f t="shared" si="1"/>
        <v>2.54</v>
      </c>
      <c r="AD118" s="76"/>
      <c r="AE118" s="178"/>
      <c r="AF118" s="15">
        <f t="shared" si="2"/>
        <v>0</v>
      </c>
      <c r="AG118" s="15"/>
    </row>
    <row r="119" spans="2:33" s="3" customFormat="1" ht="12.75">
      <c r="B119" s="173">
        <v>42433</v>
      </c>
      <c r="C119" s="174"/>
      <c r="D119" s="196"/>
      <c r="E119" s="175" t="s">
        <v>19</v>
      </c>
      <c r="F119" s="328">
        <f>SUM(F109+F118-N119)</f>
        <v>12986.040000000003</v>
      </c>
      <c r="G119" s="329"/>
      <c r="H119" s="189"/>
      <c r="J119" s="73"/>
      <c r="K119" s="62"/>
      <c r="L119" s="47"/>
      <c r="M119" s="53" t="s">
        <v>6</v>
      </c>
      <c r="N119" s="297">
        <f>SUM(N110:N118)</f>
        <v>2434.6800000000003</v>
      </c>
      <c r="O119" s="298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3">
        <f t="shared" si="1"/>
        <v>0</v>
      </c>
      <c r="AD119" s="76"/>
      <c r="AE119" s="178"/>
      <c r="AF119" s="15">
        <f t="shared" si="2"/>
        <v>-2434.6800000000003</v>
      </c>
      <c r="AG119" s="15"/>
    </row>
    <row r="120" spans="2:33" s="3" customFormat="1" ht="12.75">
      <c r="B120" s="173"/>
      <c r="C120" s="174"/>
      <c r="D120" s="196"/>
      <c r="E120" s="175"/>
      <c r="F120" s="328"/>
      <c r="G120" s="329"/>
      <c r="H120" s="189"/>
      <c r="J120" s="73">
        <v>42437</v>
      </c>
      <c r="K120" s="50" t="s">
        <v>32</v>
      </c>
      <c r="L120" s="47"/>
      <c r="M120" s="50" t="s">
        <v>132</v>
      </c>
      <c r="N120" s="296">
        <v>10</v>
      </c>
      <c r="O120" s="298">
        <v>0.48</v>
      </c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>
        <v>9.52</v>
      </c>
      <c r="AA120" s="284"/>
      <c r="AB120" s="289"/>
      <c r="AC120" s="283">
        <f t="shared" si="1"/>
        <v>9.52</v>
      </c>
      <c r="AD120" s="76"/>
      <c r="AE120" s="178"/>
      <c r="AF120" s="15">
        <f t="shared" si="2"/>
        <v>0</v>
      </c>
      <c r="AG120" s="15"/>
    </row>
    <row r="121" spans="2:33" s="3" customFormat="1" ht="12.75">
      <c r="B121" s="173"/>
      <c r="C121" s="174"/>
      <c r="D121" s="196"/>
      <c r="E121" s="175"/>
      <c r="F121" s="328"/>
      <c r="G121" s="329"/>
      <c r="H121" s="189"/>
      <c r="J121" s="73">
        <v>42444</v>
      </c>
      <c r="K121" s="62">
        <v>1361</v>
      </c>
      <c r="L121" s="47" t="s">
        <v>259</v>
      </c>
      <c r="M121" s="50" t="s">
        <v>217</v>
      </c>
      <c r="N121" s="296">
        <v>417.1</v>
      </c>
      <c r="O121" s="298"/>
      <c r="P121" s="284">
        <v>387.4</v>
      </c>
      <c r="Q121" s="284"/>
      <c r="R121" s="284"/>
      <c r="S121" s="284"/>
      <c r="T121" s="284"/>
      <c r="U121" s="284"/>
      <c r="V121" s="284"/>
      <c r="W121" s="284"/>
      <c r="X121" s="284"/>
      <c r="Y121" s="284">
        <v>29.7</v>
      </c>
      <c r="Z121" s="284"/>
      <c r="AA121" s="284"/>
      <c r="AB121" s="289"/>
      <c r="AC121" s="283">
        <f t="shared" si="1"/>
        <v>417.09999999999997</v>
      </c>
      <c r="AD121" s="76"/>
      <c r="AE121" s="178"/>
      <c r="AF121" s="15">
        <f t="shared" si="2"/>
        <v>-5.684341886080802E-14</v>
      </c>
      <c r="AG121" s="15"/>
    </row>
    <row r="122" spans="2:33" s="3" customFormat="1" ht="12.75">
      <c r="B122" s="173"/>
      <c r="C122" s="174"/>
      <c r="D122" s="196"/>
      <c r="E122" s="175"/>
      <c r="F122" s="328"/>
      <c r="G122" s="329"/>
      <c r="H122" s="189"/>
      <c r="J122" s="73">
        <v>42445</v>
      </c>
      <c r="K122" s="50" t="s">
        <v>32</v>
      </c>
      <c r="L122" s="47"/>
      <c r="M122" s="50" t="s">
        <v>133</v>
      </c>
      <c r="N122" s="296">
        <v>43.2</v>
      </c>
      <c r="O122" s="298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>
        <v>43.2</v>
      </c>
      <c r="AC122" s="283">
        <f aca="true" t="shared" si="3" ref="AC122:AC132">SUM(P122:AB122)</f>
        <v>43.2</v>
      </c>
      <c r="AD122" s="76"/>
      <c r="AE122" s="178"/>
      <c r="AF122" s="15">
        <f t="shared" si="2"/>
        <v>0</v>
      </c>
      <c r="AG122" s="15"/>
    </row>
    <row r="123" spans="2:33" s="3" customFormat="1" ht="12.75">
      <c r="B123" s="173"/>
      <c r="C123" s="174"/>
      <c r="D123" s="196"/>
      <c r="E123" s="175"/>
      <c r="F123" s="328"/>
      <c r="G123" s="329"/>
      <c r="H123" s="189"/>
      <c r="J123" s="73">
        <v>42445</v>
      </c>
      <c r="K123" s="62">
        <v>1363</v>
      </c>
      <c r="L123" s="47" t="s">
        <v>259</v>
      </c>
      <c r="M123" s="50" t="s">
        <v>214</v>
      </c>
      <c r="N123" s="296">
        <v>8.12</v>
      </c>
      <c r="O123" s="298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>
        <v>8.12</v>
      </c>
      <c r="AA123" s="284"/>
      <c r="AB123" s="289"/>
      <c r="AC123" s="283">
        <f t="shared" si="3"/>
        <v>8.12</v>
      </c>
      <c r="AD123" s="76"/>
      <c r="AE123" s="178"/>
      <c r="AF123" s="15">
        <f t="shared" si="2"/>
        <v>0</v>
      </c>
      <c r="AG123" s="15"/>
    </row>
    <row r="124" spans="2:33" s="3" customFormat="1" ht="12.75">
      <c r="B124" s="173"/>
      <c r="C124" s="174"/>
      <c r="D124" s="196"/>
      <c r="E124" s="175"/>
      <c r="F124" s="328"/>
      <c r="G124" s="329"/>
      <c r="H124" s="189"/>
      <c r="J124" s="73">
        <v>42445</v>
      </c>
      <c r="K124" s="50" t="s">
        <v>32</v>
      </c>
      <c r="L124" s="47"/>
      <c r="M124" s="50" t="s">
        <v>132</v>
      </c>
      <c r="N124" s="296">
        <v>20</v>
      </c>
      <c r="O124" s="298">
        <v>0.95</v>
      </c>
      <c r="P124" s="284"/>
      <c r="Q124" s="284"/>
      <c r="R124" s="284"/>
      <c r="S124" s="284"/>
      <c r="T124" s="284">
        <v>19.05</v>
      </c>
      <c r="U124" s="284"/>
      <c r="V124" s="284"/>
      <c r="W124" s="284"/>
      <c r="X124" s="284"/>
      <c r="Y124" s="284"/>
      <c r="Z124" s="284"/>
      <c r="AA124" s="284"/>
      <c r="AB124" s="289"/>
      <c r="AC124" s="283">
        <f t="shared" si="3"/>
        <v>19.05</v>
      </c>
      <c r="AD124" s="76"/>
      <c r="AE124" s="178"/>
      <c r="AF124" s="15">
        <f t="shared" si="2"/>
        <v>0</v>
      </c>
      <c r="AG124" s="15"/>
    </row>
    <row r="125" spans="2:33" s="3" customFormat="1" ht="12.75">
      <c r="B125" s="173"/>
      <c r="C125" s="174"/>
      <c r="D125" s="196"/>
      <c r="E125" s="175"/>
      <c r="F125" s="328"/>
      <c r="G125" s="329"/>
      <c r="H125" s="189"/>
      <c r="J125" s="73">
        <v>42446</v>
      </c>
      <c r="K125" s="62">
        <v>1362</v>
      </c>
      <c r="L125" s="47" t="s">
        <v>259</v>
      </c>
      <c r="M125" s="50" t="s">
        <v>218</v>
      </c>
      <c r="N125" s="296">
        <v>325</v>
      </c>
      <c r="O125" s="298"/>
      <c r="P125" s="284"/>
      <c r="Q125" s="284"/>
      <c r="R125" s="284"/>
      <c r="S125" s="284"/>
      <c r="T125" s="284">
        <v>325</v>
      </c>
      <c r="U125" s="284"/>
      <c r="V125" s="284"/>
      <c r="W125" s="284"/>
      <c r="X125" s="284"/>
      <c r="Y125" s="284"/>
      <c r="Z125" s="284"/>
      <c r="AA125" s="284"/>
      <c r="AB125" s="289"/>
      <c r="AC125" s="283">
        <f t="shared" si="3"/>
        <v>325</v>
      </c>
      <c r="AD125" s="76"/>
      <c r="AE125" s="178"/>
      <c r="AF125" s="15">
        <f t="shared" si="2"/>
        <v>0</v>
      </c>
      <c r="AG125" s="15"/>
    </row>
    <row r="126" spans="2:33" s="3" customFormat="1" ht="12.75">
      <c r="B126" s="173"/>
      <c r="C126" s="174"/>
      <c r="D126" s="196"/>
      <c r="E126" s="175"/>
      <c r="F126" s="328"/>
      <c r="G126" s="329"/>
      <c r="H126" s="189"/>
      <c r="J126" s="73">
        <v>42450</v>
      </c>
      <c r="K126" s="62">
        <v>1357</v>
      </c>
      <c r="L126" s="47" t="s">
        <v>260</v>
      </c>
      <c r="M126" s="50" t="s">
        <v>215</v>
      </c>
      <c r="N126" s="296">
        <v>657.32</v>
      </c>
      <c r="O126" s="298"/>
      <c r="P126" s="284">
        <v>600.33</v>
      </c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>
        <v>56.99</v>
      </c>
      <c r="AC126" s="283">
        <f t="shared" si="3"/>
        <v>657.32</v>
      </c>
      <c r="AD126" s="76"/>
      <c r="AE126" s="178"/>
      <c r="AF126" s="15">
        <f t="shared" si="2"/>
        <v>0</v>
      </c>
      <c r="AG126" s="15"/>
    </row>
    <row r="127" spans="2:33" s="3" customFormat="1" ht="12.75">
      <c r="B127" s="173">
        <v>42440</v>
      </c>
      <c r="C127" s="174"/>
      <c r="D127" s="196"/>
      <c r="E127" s="170" t="s">
        <v>261</v>
      </c>
      <c r="F127" s="188">
        <v>38.76</v>
      </c>
      <c r="G127" s="329"/>
      <c r="H127" s="189">
        <v>38.76</v>
      </c>
      <c r="J127" s="73">
        <v>42450</v>
      </c>
      <c r="K127" s="62">
        <v>1360</v>
      </c>
      <c r="L127" s="47" t="s">
        <v>260</v>
      </c>
      <c r="M127" s="50" t="s">
        <v>148</v>
      </c>
      <c r="N127" s="296">
        <v>75</v>
      </c>
      <c r="O127" s="298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>
        <v>75</v>
      </c>
      <c r="AA127" s="284"/>
      <c r="AB127" s="289"/>
      <c r="AC127" s="283">
        <f t="shared" si="3"/>
        <v>75</v>
      </c>
      <c r="AD127" s="76"/>
      <c r="AE127" s="178"/>
      <c r="AF127" s="15">
        <f t="shared" si="2"/>
        <v>0</v>
      </c>
      <c r="AG127" s="15"/>
    </row>
    <row r="128" spans="2:33" s="3" customFormat="1" ht="12.75">
      <c r="B128" s="173"/>
      <c r="C128" s="174"/>
      <c r="D128" s="196"/>
      <c r="E128" s="176" t="s">
        <v>31</v>
      </c>
      <c r="F128" s="327">
        <f>SUM(F124:F127)</f>
        <v>38.76</v>
      </c>
      <c r="G128" s="329"/>
      <c r="H128" s="189"/>
      <c r="J128" s="73">
        <v>42452</v>
      </c>
      <c r="K128" s="62">
        <v>1359</v>
      </c>
      <c r="L128" s="47" t="s">
        <v>260</v>
      </c>
      <c r="M128" s="50" t="s">
        <v>216</v>
      </c>
      <c r="N128" s="296">
        <v>52.2</v>
      </c>
      <c r="O128" s="298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>
        <v>52.2</v>
      </c>
      <c r="AC128" s="283">
        <f t="shared" si="3"/>
        <v>52.2</v>
      </c>
      <c r="AD128" s="76"/>
      <c r="AE128" s="178"/>
      <c r="AF128" s="15">
        <f t="shared" si="2"/>
        <v>0</v>
      </c>
      <c r="AG128" s="15"/>
    </row>
    <row r="129" spans="2:33" s="3" customFormat="1" ht="12.75">
      <c r="B129" s="173">
        <v>42460</v>
      </c>
      <c r="C129" s="174"/>
      <c r="D129" s="196"/>
      <c r="E129" s="175" t="s">
        <v>19</v>
      </c>
      <c r="F129" s="328">
        <f>SUM(F119+F128-N129)</f>
        <v>11416.860000000002</v>
      </c>
      <c r="G129" s="329"/>
      <c r="H129" s="189"/>
      <c r="J129" s="73"/>
      <c r="K129" s="62"/>
      <c r="L129" s="47"/>
      <c r="M129" s="53" t="s">
        <v>6</v>
      </c>
      <c r="N129" s="297">
        <f>SUM(N120:N128)</f>
        <v>1607.9400000000003</v>
      </c>
      <c r="O129" s="298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3">
        <f t="shared" si="3"/>
        <v>0</v>
      </c>
      <c r="AD129" s="76"/>
      <c r="AE129" s="178"/>
      <c r="AF129" s="15">
        <f t="shared" si="2"/>
        <v>-1607.9400000000003</v>
      </c>
      <c r="AG129" s="15"/>
    </row>
    <row r="130" spans="2:33" s="3" customFormat="1" ht="12.75">
      <c r="B130" s="173"/>
      <c r="C130" s="174"/>
      <c r="D130" s="196"/>
      <c r="E130" s="175"/>
      <c r="F130" s="328"/>
      <c r="G130" s="329"/>
      <c r="H130" s="189"/>
      <c r="J130" s="73"/>
      <c r="K130" s="62"/>
      <c r="L130" s="47"/>
      <c r="M130" s="50"/>
      <c r="N130" s="296"/>
      <c r="O130" s="298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3">
        <f t="shared" si="3"/>
        <v>0</v>
      </c>
      <c r="AD130" s="76"/>
      <c r="AE130" s="178"/>
      <c r="AF130" s="15">
        <f t="shared" si="2"/>
        <v>0</v>
      </c>
      <c r="AG130" s="15"/>
    </row>
    <row r="131" spans="2:33" s="3" customFormat="1" ht="12.75">
      <c r="B131" s="173"/>
      <c r="C131" s="174"/>
      <c r="D131" s="196"/>
      <c r="E131" s="175"/>
      <c r="F131" s="328"/>
      <c r="G131" s="329"/>
      <c r="H131" s="189"/>
      <c r="J131" s="73"/>
      <c r="K131" s="62"/>
      <c r="L131" s="47"/>
      <c r="M131" s="50"/>
      <c r="N131" s="296"/>
      <c r="O131" s="298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3">
        <f t="shared" si="3"/>
        <v>0</v>
      </c>
      <c r="AD131" s="76"/>
      <c r="AE131" s="178"/>
      <c r="AF131" s="15">
        <f t="shared" si="2"/>
        <v>0</v>
      </c>
      <c r="AG131" s="15"/>
    </row>
    <row r="132" spans="2:33" ht="13.5" thickBot="1">
      <c r="B132" s="59"/>
      <c r="C132" s="60"/>
      <c r="D132" s="197"/>
      <c r="E132" s="60"/>
      <c r="F132" s="301"/>
      <c r="G132" s="302"/>
      <c r="J132" s="74"/>
      <c r="K132" s="50"/>
      <c r="L132" s="47"/>
      <c r="M132" s="53"/>
      <c r="N132" s="296"/>
      <c r="O132" s="298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3">
        <f t="shared" si="3"/>
        <v>0</v>
      </c>
      <c r="AF132" s="15">
        <f t="shared" si="2"/>
        <v>0</v>
      </c>
      <c r="AG132" s="15">
        <f>SUM(AC132-N132)</f>
        <v>0</v>
      </c>
    </row>
    <row r="133" spans="8:33" ht="13.5" thickBot="1">
      <c r="H133" s="266"/>
      <c r="J133" s="59"/>
      <c r="K133" s="177"/>
      <c r="L133" s="171"/>
      <c r="M133" s="171"/>
      <c r="N133" s="299"/>
      <c r="O133" s="300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2"/>
      <c r="AC133" s="283">
        <f t="shared" si="1"/>
        <v>0</v>
      </c>
      <c r="AF133" s="15">
        <f t="shared" si="2"/>
        <v>0</v>
      </c>
      <c r="AG133" s="15">
        <f>SUM(AC133-N133)</f>
        <v>0</v>
      </c>
    </row>
    <row r="134" spans="6:32" ht="12.75">
      <c r="F134" s="309" t="s">
        <v>36</v>
      </c>
      <c r="H134" s="309">
        <f>SUM(H5:H133)</f>
        <v>28381.7</v>
      </c>
      <c r="M134" s="214" t="s">
        <v>50</v>
      </c>
      <c r="O134" s="304">
        <f>SUM(O5:O107)</f>
        <v>820.74</v>
      </c>
      <c r="AC134" s="283">
        <f>SUM(AC5:AC133)</f>
        <v>19032.71</v>
      </c>
      <c r="AD134" s="76"/>
      <c r="AE134" s="76">
        <f>SUM(AE5:AE133)</f>
        <v>2120.65</v>
      </c>
      <c r="AF134" s="67"/>
    </row>
    <row r="135" spans="2:32" s="14" customFormat="1" ht="12.75">
      <c r="B135" s="3"/>
      <c r="D135" s="199"/>
      <c r="E135" s="26"/>
      <c r="F135" s="310"/>
      <c r="G135" s="307"/>
      <c r="H135" s="189"/>
      <c r="M135" s="82" t="s">
        <v>49</v>
      </c>
      <c r="N135" s="305"/>
      <c r="O135" s="306">
        <f>SUM(O108:O128)</f>
        <v>125.20000000000002</v>
      </c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279"/>
      <c r="AD135" s="76">
        <f>SUM(AC134:AE134)</f>
        <v>21153.36</v>
      </c>
      <c r="AE135" s="178"/>
      <c r="AF135" s="67"/>
    </row>
    <row r="136" spans="2:32" s="14" customFormat="1" ht="12.75">
      <c r="B136" s="3"/>
      <c r="D136" s="199"/>
      <c r="E136" s="26"/>
      <c r="F136" s="309" t="s">
        <v>219</v>
      </c>
      <c r="G136" s="307"/>
      <c r="H136" s="309">
        <f>SUM(H53+H11)</f>
        <v>14631</v>
      </c>
      <c r="N136" s="306"/>
      <c r="O136" s="308">
        <f>SUM(O134:O135)</f>
        <v>945.94</v>
      </c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3" t="s">
        <v>37</v>
      </c>
      <c r="AD136" s="77"/>
      <c r="AE136" s="179">
        <f>SUM(AD135+O136)</f>
        <v>22099.3</v>
      </c>
      <c r="AF136" s="67"/>
    </row>
    <row r="137" spans="2:32" s="14" customFormat="1" ht="12.75">
      <c r="B137" s="3"/>
      <c r="D137" s="199"/>
      <c r="E137" s="26"/>
      <c r="F137" s="307"/>
      <c r="G137" s="307"/>
      <c r="H137" s="307"/>
      <c r="L137" s="14" t="s">
        <v>33</v>
      </c>
      <c r="N137" s="307" t="s">
        <v>33</v>
      </c>
      <c r="O137" s="278"/>
      <c r="P137" s="309" t="s">
        <v>119</v>
      </c>
      <c r="Q137" s="309" t="s">
        <v>52</v>
      </c>
      <c r="R137" s="310" t="s">
        <v>9</v>
      </c>
      <c r="S137" s="310" t="s">
        <v>10</v>
      </c>
      <c r="T137" s="309" t="s">
        <v>120</v>
      </c>
      <c r="U137" s="309" t="s">
        <v>121</v>
      </c>
      <c r="V137" s="310" t="s">
        <v>11</v>
      </c>
      <c r="W137" s="310" t="s">
        <v>12</v>
      </c>
      <c r="X137" s="310" t="s">
        <v>13</v>
      </c>
      <c r="Y137" s="310" t="s">
        <v>20</v>
      </c>
      <c r="Z137" s="309" t="s">
        <v>38</v>
      </c>
      <c r="AA137" s="310" t="s">
        <v>14</v>
      </c>
      <c r="AB137" s="309" t="s">
        <v>40</v>
      </c>
      <c r="AC137" s="279"/>
      <c r="AD137" s="77"/>
      <c r="AE137" s="178"/>
      <c r="AF137" s="67"/>
    </row>
    <row r="138" spans="2:34" s="14" customFormat="1" ht="12.75">
      <c r="B138" s="3"/>
      <c r="D138" s="199"/>
      <c r="E138" s="26"/>
      <c r="F138" s="307"/>
      <c r="G138" s="307"/>
      <c r="H138" s="307"/>
      <c r="M138" s="14" t="s">
        <v>16</v>
      </c>
      <c r="N138" s="307"/>
      <c r="O138" s="278"/>
      <c r="P138" s="189">
        <f>SUM(P4:P133)</f>
        <v>5340.11</v>
      </c>
      <c r="Q138" s="189">
        <f>SUM(Q4:Q133)</f>
        <v>1950</v>
      </c>
      <c r="R138" s="189">
        <f aca="true" t="shared" si="4" ref="R138:AB138">SUM(R4:R133)</f>
        <v>0</v>
      </c>
      <c r="S138" s="189">
        <f t="shared" si="4"/>
        <v>157</v>
      </c>
      <c r="T138" s="189">
        <f t="shared" si="4"/>
        <v>7093.620000000002</v>
      </c>
      <c r="U138" s="189">
        <f t="shared" si="4"/>
        <v>0</v>
      </c>
      <c r="V138" s="189">
        <f t="shared" si="4"/>
        <v>2364.5</v>
      </c>
      <c r="W138" s="189">
        <f t="shared" si="4"/>
        <v>100</v>
      </c>
      <c r="X138" s="189">
        <f t="shared" si="4"/>
        <v>428.45</v>
      </c>
      <c r="Y138" s="189">
        <f t="shared" si="4"/>
        <v>29.7</v>
      </c>
      <c r="Z138" s="189">
        <f t="shared" si="4"/>
        <v>2077.0699999999997</v>
      </c>
      <c r="AA138" s="189">
        <f t="shared" si="4"/>
        <v>25</v>
      </c>
      <c r="AB138" s="189">
        <f t="shared" si="4"/>
        <v>1587.91</v>
      </c>
      <c r="AC138" s="309">
        <f>SUM(P138:AB138)</f>
        <v>21153.360000000004</v>
      </c>
      <c r="AD138" s="77">
        <f>SUM(AC138-AD134)</f>
        <v>21153.360000000004</v>
      </c>
      <c r="AE138" s="178"/>
      <c r="AF138" s="67"/>
      <c r="AG138" s="68"/>
      <c r="AH138" s="4"/>
    </row>
    <row r="139" spans="2:32" s="14" customFormat="1" ht="12.75">
      <c r="B139" s="3"/>
      <c r="D139" s="199"/>
      <c r="E139" s="26"/>
      <c r="F139" s="307"/>
      <c r="G139" s="307"/>
      <c r="H139" s="307"/>
      <c r="M139" s="3" t="s">
        <v>45</v>
      </c>
      <c r="N139" s="307"/>
      <c r="O139" s="278"/>
      <c r="P139" s="307">
        <v>5820</v>
      </c>
      <c r="Q139" s="307">
        <v>1950</v>
      </c>
      <c r="R139" s="307">
        <v>200</v>
      </c>
      <c r="S139" s="307">
        <v>1130</v>
      </c>
      <c r="T139" s="307">
        <v>5700</v>
      </c>
      <c r="U139" s="307">
        <v>80</v>
      </c>
      <c r="V139" s="307">
        <v>1740</v>
      </c>
      <c r="W139" s="307">
        <v>200</v>
      </c>
      <c r="X139" s="311">
        <v>500</v>
      </c>
      <c r="Y139" s="311">
        <v>150</v>
      </c>
      <c r="Z139" s="311">
        <v>1760</v>
      </c>
      <c r="AA139" s="311">
        <v>900</v>
      </c>
      <c r="AB139" s="311">
        <v>1200</v>
      </c>
      <c r="AC139" s="309">
        <f>SUM(P139:AB139)</f>
        <v>21330</v>
      </c>
      <c r="AD139" s="77"/>
      <c r="AE139" s="178"/>
      <c r="AF139" s="4"/>
    </row>
    <row r="140" spans="1:32" s="14" customFormat="1" ht="12.75">
      <c r="A140" s="15"/>
      <c r="B140" s="3"/>
      <c r="D140" s="199"/>
      <c r="F140" s="307"/>
      <c r="G140" s="307"/>
      <c r="H140" s="307"/>
      <c r="M140" s="26" t="s">
        <v>19</v>
      </c>
      <c r="N140" s="307"/>
      <c r="O140" s="278"/>
      <c r="P140" s="307">
        <f>SUM(P139-P138)</f>
        <v>479.8900000000003</v>
      </c>
      <c r="Q140" s="307">
        <f aca="true" t="shared" si="5" ref="Q140:AB140">SUM(Q139-Q138)</f>
        <v>0</v>
      </c>
      <c r="R140" s="307">
        <f t="shared" si="5"/>
        <v>200</v>
      </c>
      <c r="S140" s="307">
        <f t="shared" si="5"/>
        <v>973</v>
      </c>
      <c r="T140" s="307">
        <f t="shared" si="5"/>
        <v>-1393.6200000000017</v>
      </c>
      <c r="U140" s="307">
        <f t="shared" si="5"/>
        <v>80</v>
      </c>
      <c r="V140" s="307">
        <f t="shared" si="5"/>
        <v>-624.5</v>
      </c>
      <c r="W140" s="307">
        <f t="shared" si="5"/>
        <v>100</v>
      </c>
      <c r="X140" s="307">
        <f t="shared" si="5"/>
        <v>71.55000000000001</v>
      </c>
      <c r="Y140" s="307">
        <f t="shared" si="5"/>
        <v>120.3</v>
      </c>
      <c r="Z140" s="307">
        <f t="shared" si="5"/>
        <v>-317.0699999999997</v>
      </c>
      <c r="AA140" s="307">
        <f t="shared" si="5"/>
        <v>875</v>
      </c>
      <c r="AB140" s="307">
        <f t="shared" si="5"/>
        <v>-387.9100000000001</v>
      </c>
      <c r="AC140" s="309">
        <f>SUM(P140:AB140)</f>
        <v>176.63999999999885</v>
      </c>
      <c r="AD140" s="77"/>
      <c r="AE140" s="178"/>
      <c r="AF140" s="4"/>
    </row>
    <row r="141" ht="12.75">
      <c r="E141" s="16"/>
    </row>
    <row r="142" spans="2:32" s="14" customFormat="1" ht="12.75">
      <c r="B142" s="3"/>
      <c r="D142" s="199"/>
      <c r="F142" s="307"/>
      <c r="G142" s="307"/>
      <c r="H142" s="307"/>
      <c r="K142" s="13"/>
      <c r="N142" s="307">
        <f>SUM(N129+N119+N109+N96+N88+N80+N69+N57+N48+N33+N24+N15+N6)</f>
        <v>27099.300000000003</v>
      </c>
      <c r="O142" s="278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279"/>
      <c r="AD142" s="77"/>
      <c r="AE142" s="178"/>
      <c r="AF142" s="4"/>
    </row>
    <row r="143" spans="1:24" ht="15">
      <c r="A143" s="14"/>
      <c r="C143" s="14"/>
      <c r="D143" s="199"/>
      <c r="E143" s="14"/>
      <c r="F143" s="307"/>
      <c r="G143" s="307"/>
      <c r="H143" s="307"/>
      <c r="I143" s="14"/>
      <c r="J143" s="14"/>
      <c r="K143" s="14"/>
      <c r="L143" s="14"/>
      <c r="M143" s="69"/>
      <c r="N143" s="312"/>
      <c r="O143" s="313"/>
      <c r="P143" s="314"/>
      <c r="Q143" s="314"/>
      <c r="R143" s="314"/>
      <c r="S143" s="314"/>
      <c r="T143" s="314"/>
      <c r="U143" s="314"/>
      <c r="V143" s="314"/>
      <c r="W143" s="314"/>
      <c r="X143" s="314"/>
    </row>
    <row r="144" spans="13:24" ht="15">
      <c r="M144" s="69"/>
      <c r="N144" s="312"/>
      <c r="O144" s="313"/>
      <c r="P144" s="314"/>
      <c r="Q144" s="314"/>
      <c r="R144" s="314"/>
      <c r="S144" s="314"/>
      <c r="T144" s="314"/>
      <c r="U144" s="314"/>
      <c r="V144" s="314"/>
      <c r="W144" s="314"/>
      <c r="X144" s="314"/>
    </row>
    <row r="145" spans="1:32" s="21" customFormat="1" ht="15">
      <c r="A145" s="19"/>
      <c r="B145" s="3"/>
      <c r="C145" s="19"/>
      <c r="D145" s="198"/>
      <c r="E145" s="19"/>
      <c r="F145" s="303"/>
      <c r="G145" s="303"/>
      <c r="H145" s="303"/>
      <c r="I145" s="19"/>
      <c r="J145" s="19"/>
      <c r="K145" s="19"/>
      <c r="L145" s="19"/>
      <c r="M145" s="69"/>
      <c r="N145" s="312"/>
      <c r="O145" s="315"/>
      <c r="P145" s="316"/>
      <c r="Q145" s="316"/>
      <c r="R145" s="316"/>
      <c r="S145" s="316"/>
      <c r="T145" s="316"/>
      <c r="U145" s="316"/>
      <c r="V145" s="316"/>
      <c r="W145" s="316"/>
      <c r="X145" s="316"/>
      <c r="Y145" s="317"/>
      <c r="Z145" s="317"/>
      <c r="AA145" s="317"/>
      <c r="AB145" s="317"/>
      <c r="AC145" s="279"/>
      <c r="AD145" s="77"/>
      <c r="AE145" s="178"/>
      <c r="AF145" s="4"/>
    </row>
    <row r="146" spans="1:24" ht="15">
      <c r="A146" s="21"/>
      <c r="C146" s="21"/>
      <c r="D146" s="200"/>
      <c r="E146" s="21"/>
      <c r="F146" s="317"/>
      <c r="G146" s="317"/>
      <c r="H146" s="317"/>
      <c r="I146" s="21"/>
      <c r="J146" s="21"/>
      <c r="K146" s="21"/>
      <c r="L146" s="21"/>
      <c r="M146" s="69"/>
      <c r="N146" s="312"/>
      <c r="O146" s="313"/>
      <c r="P146" s="314"/>
      <c r="Q146" s="314"/>
      <c r="R146" s="314"/>
      <c r="S146" s="314"/>
      <c r="T146" s="314"/>
      <c r="U146" s="314"/>
      <c r="V146" s="314"/>
      <c r="W146" s="314"/>
      <c r="X146" s="314"/>
    </row>
    <row r="147" spans="13:24" ht="15">
      <c r="M147" s="69"/>
      <c r="N147" s="312"/>
      <c r="O147" s="313"/>
      <c r="P147" s="314"/>
      <c r="Q147" s="314"/>
      <c r="R147" s="314"/>
      <c r="S147" s="314"/>
      <c r="T147" s="314"/>
      <c r="U147" s="314"/>
      <c r="V147" s="314"/>
      <c r="W147" s="314"/>
      <c r="X147" s="314"/>
    </row>
    <row r="148" spans="13:24" ht="15">
      <c r="M148" s="69"/>
      <c r="N148" s="312"/>
      <c r="O148" s="313"/>
      <c r="P148" s="314"/>
      <c r="Q148" s="314"/>
      <c r="R148" s="314"/>
      <c r="S148" s="314"/>
      <c r="T148" s="314"/>
      <c r="U148" s="314"/>
      <c r="V148" s="314"/>
      <c r="W148" s="314"/>
      <c r="X148" s="314"/>
    </row>
    <row r="149" spans="13:24" ht="15">
      <c r="M149" s="69"/>
      <c r="N149" s="312"/>
      <c r="O149" s="313"/>
      <c r="P149" s="314"/>
      <c r="Q149" s="314"/>
      <c r="R149" s="314"/>
      <c r="S149" s="314"/>
      <c r="T149" s="314"/>
      <c r="U149" s="314"/>
      <c r="V149" s="314"/>
      <c r="W149" s="314"/>
      <c r="X149" s="314"/>
    </row>
    <row r="150" spans="2:32" s="14" customFormat="1" ht="15">
      <c r="B150" s="3"/>
      <c r="D150" s="199"/>
      <c r="F150" s="307"/>
      <c r="G150" s="307"/>
      <c r="H150" s="307"/>
      <c r="I150" s="19"/>
      <c r="J150" s="19"/>
      <c r="K150" s="19"/>
      <c r="L150" s="19"/>
      <c r="M150" s="69"/>
      <c r="N150" s="312"/>
      <c r="O150" s="313"/>
      <c r="P150" s="314"/>
      <c r="Q150" s="314"/>
      <c r="R150" s="314"/>
      <c r="S150" s="314"/>
      <c r="T150" s="314"/>
      <c r="U150" s="314"/>
      <c r="V150" s="314"/>
      <c r="W150" s="314"/>
      <c r="X150" s="314"/>
      <c r="Y150" s="307"/>
      <c r="Z150" s="307"/>
      <c r="AA150" s="307"/>
      <c r="AB150" s="307"/>
      <c r="AC150" s="279"/>
      <c r="AD150" s="77"/>
      <c r="AE150" s="178"/>
      <c r="AF150" s="4"/>
    </row>
    <row r="151" spans="9:24" ht="15">
      <c r="I151" s="14"/>
      <c r="J151" s="14"/>
      <c r="K151" s="14"/>
      <c r="L151" s="14"/>
      <c r="M151" s="69"/>
      <c r="N151" s="312"/>
      <c r="O151" s="313"/>
      <c r="P151" s="314"/>
      <c r="Q151" s="314"/>
      <c r="R151" s="314"/>
      <c r="S151" s="314"/>
      <c r="T151" s="314"/>
      <c r="U151" s="314"/>
      <c r="V151" s="314"/>
      <c r="W151" s="314"/>
      <c r="X151" s="314"/>
    </row>
    <row r="152" spans="13:24" ht="15">
      <c r="M152" s="69"/>
      <c r="N152" s="312"/>
      <c r="O152" s="313"/>
      <c r="P152" s="314"/>
      <c r="Q152" s="314"/>
      <c r="R152" s="314"/>
      <c r="S152" s="314"/>
      <c r="T152" s="314"/>
      <c r="U152" s="314"/>
      <c r="V152" s="314"/>
      <c r="W152" s="314"/>
      <c r="X152" s="314"/>
    </row>
    <row r="153" spans="2:32" s="22" customFormat="1" ht="15">
      <c r="B153" s="3"/>
      <c r="D153" s="201"/>
      <c r="F153" s="318"/>
      <c r="G153" s="318"/>
      <c r="H153" s="318"/>
      <c r="I153" s="19"/>
      <c r="J153" s="19"/>
      <c r="K153" s="19"/>
      <c r="L153" s="19"/>
      <c r="M153" s="70"/>
      <c r="N153" s="312"/>
      <c r="O153" s="313"/>
      <c r="P153" s="314"/>
      <c r="Q153" s="314"/>
      <c r="R153" s="314"/>
      <c r="S153" s="314"/>
      <c r="T153" s="314"/>
      <c r="U153" s="314"/>
      <c r="V153" s="314"/>
      <c r="W153" s="314"/>
      <c r="X153" s="314"/>
      <c r="Y153" s="318"/>
      <c r="Z153" s="318"/>
      <c r="AA153" s="318"/>
      <c r="AB153" s="318"/>
      <c r="AC153" s="279"/>
      <c r="AD153" s="77"/>
      <c r="AE153" s="178"/>
      <c r="AF153" s="4"/>
    </row>
    <row r="154" spans="9:24" ht="15">
      <c r="I154" s="22"/>
      <c r="J154" s="22"/>
      <c r="K154" s="22"/>
      <c r="L154" s="22"/>
      <c r="M154" s="69"/>
      <c r="N154" s="312"/>
      <c r="O154" s="313"/>
      <c r="P154" s="314"/>
      <c r="Q154" s="314"/>
      <c r="R154" s="314"/>
      <c r="S154" s="314"/>
      <c r="T154" s="314"/>
      <c r="U154" s="314"/>
      <c r="V154" s="314"/>
      <c r="W154" s="314"/>
      <c r="X154" s="314"/>
    </row>
    <row r="155" spans="13:24" ht="15">
      <c r="M155" s="69"/>
      <c r="N155" s="312"/>
      <c r="O155" s="313"/>
      <c r="P155" s="314"/>
      <c r="Q155" s="314"/>
      <c r="R155" s="314"/>
      <c r="S155" s="314"/>
      <c r="T155" s="314"/>
      <c r="U155" s="314"/>
      <c r="V155" s="314"/>
      <c r="W155" s="314"/>
      <c r="X155" s="314"/>
    </row>
    <row r="156" spans="13:24" ht="15">
      <c r="M156" s="70"/>
      <c r="N156" s="312"/>
      <c r="O156" s="313"/>
      <c r="P156" s="314"/>
      <c r="Q156" s="314"/>
      <c r="R156" s="314"/>
      <c r="S156" s="314"/>
      <c r="T156" s="314"/>
      <c r="U156" s="314"/>
      <c r="V156" s="314"/>
      <c r="W156" s="314"/>
      <c r="X156" s="314"/>
    </row>
    <row r="157" spans="13:24" ht="15">
      <c r="M157" s="69"/>
      <c r="N157" s="312"/>
      <c r="O157" s="313"/>
      <c r="P157" s="314"/>
      <c r="Q157" s="314"/>
      <c r="R157" s="314"/>
      <c r="S157" s="314"/>
      <c r="T157" s="314"/>
      <c r="U157" s="314"/>
      <c r="V157" s="314"/>
      <c r="W157" s="314"/>
      <c r="X157" s="314"/>
    </row>
    <row r="158" spans="2:32" s="14" customFormat="1" ht="15">
      <c r="B158" s="3"/>
      <c r="D158" s="199"/>
      <c r="F158" s="307"/>
      <c r="G158" s="307"/>
      <c r="H158" s="307"/>
      <c r="I158" s="19"/>
      <c r="J158" s="19"/>
      <c r="K158" s="19"/>
      <c r="L158" s="19"/>
      <c r="M158" s="69"/>
      <c r="N158" s="312"/>
      <c r="O158" s="313"/>
      <c r="P158" s="314"/>
      <c r="Q158" s="314"/>
      <c r="R158" s="314"/>
      <c r="S158" s="314"/>
      <c r="T158" s="314"/>
      <c r="U158" s="314"/>
      <c r="V158" s="314"/>
      <c r="W158" s="314"/>
      <c r="X158" s="314"/>
      <c r="Y158" s="307"/>
      <c r="Z158" s="307"/>
      <c r="AA158" s="307"/>
      <c r="AB158" s="307"/>
      <c r="AC158" s="279"/>
      <c r="AD158" s="77"/>
      <c r="AE158" s="178"/>
      <c r="AF158" s="4"/>
    </row>
    <row r="159" spans="9:24" ht="15">
      <c r="I159" s="14"/>
      <c r="J159" s="14"/>
      <c r="K159" s="14"/>
      <c r="L159" s="14"/>
      <c r="M159" s="69"/>
      <c r="N159" s="312"/>
      <c r="O159" s="313"/>
      <c r="P159" s="314"/>
      <c r="Q159" s="314"/>
      <c r="R159" s="314"/>
      <c r="S159" s="314"/>
      <c r="T159" s="314"/>
      <c r="U159" s="314"/>
      <c r="V159" s="314"/>
      <c r="W159" s="314"/>
      <c r="X159" s="314"/>
    </row>
    <row r="160" spans="13:24" ht="15">
      <c r="M160" s="70"/>
      <c r="N160" s="319"/>
      <c r="O160" s="313"/>
      <c r="P160" s="314"/>
      <c r="Q160" s="314"/>
      <c r="R160" s="314"/>
      <c r="S160" s="314"/>
      <c r="T160" s="314"/>
      <c r="U160" s="314"/>
      <c r="V160" s="314"/>
      <c r="W160" s="314"/>
      <c r="X160" s="314"/>
    </row>
    <row r="161" spans="13:24" ht="15">
      <c r="M161" s="69"/>
      <c r="N161" s="312"/>
      <c r="O161" s="313"/>
      <c r="P161" s="314"/>
      <c r="Q161" s="314"/>
      <c r="R161" s="314"/>
      <c r="S161" s="314"/>
      <c r="T161" s="314"/>
      <c r="U161" s="314"/>
      <c r="V161" s="314"/>
      <c r="W161" s="314"/>
      <c r="X161" s="314"/>
    </row>
    <row r="162" spans="13:24" ht="15">
      <c r="M162" s="20"/>
      <c r="N162" s="316"/>
      <c r="O162" s="313"/>
      <c r="P162" s="314"/>
      <c r="Q162" s="314"/>
      <c r="R162" s="314"/>
      <c r="S162" s="314"/>
      <c r="T162" s="314"/>
      <c r="U162" s="314"/>
      <c r="V162" s="314"/>
      <c r="W162" s="314"/>
      <c r="X162" s="314"/>
    </row>
    <row r="163" spans="2:32" s="23" customFormat="1" ht="15">
      <c r="B163" s="3"/>
      <c r="D163" s="202"/>
      <c r="F163" s="320"/>
      <c r="G163" s="320"/>
      <c r="H163" s="320"/>
      <c r="I163" s="19"/>
      <c r="J163" s="19"/>
      <c r="K163" s="19"/>
      <c r="L163" s="19"/>
      <c r="M163" s="20"/>
      <c r="N163" s="316"/>
      <c r="O163" s="313"/>
      <c r="P163" s="314"/>
      <c r="Q163" s="314"/>
      <c r="R163" s="314"/>
      <c r="S163" s="314"/>
      <c r="T163" s="314"/>
      <c r="U163" s="314"/>
      <c r="V163" s="314"/>
      <c r="W163" s="314"/>
      <c r="X163" s="314"/>
      <c r="Y163" s="320"/>
      <c r="Z163" s="320"/>
      <c r="AA163" s="320"/>
      <c r="AB163" s="320"/>
      <c r="AC163" s="279"/>
      <c r="AD163" s="77"/>
      <c r="AE163" s="178"/>
      <c r="AF163" s="4"/>
    </row>
    <row r="164" spans="9:24" ht="14.25">
      <c r="I164" s="23"/>
      <c r="J164" s="23"/>
      <c r="K164" s="23"/>
      <c r="L164" s="23"/>
      <c r="M164" s="18"/>
      <c r="N164" s="314"/>
      <c r="O164" s="313"/>
      <c r="P164" s="314"/>
      <c r="Q164" s="314"/>
      <c r="R164" s="314"/>
      <c r="S164" s="314"/>
      <c r="T164" s="314"/>
      <c r="U164" s="314"/>
      <c r="V164" s="314"/>
      <c r="W164" s="314"/>
      <c r="X164" s="314"/>
    </row>
    <row r="165" spans="13:24" ht="14.25">
      <c r="M165" s="18"/>
      <c r="N165" s="314"/>
      <c r="O165" s="313"/>
      <c r="P165" s="314"/>
      <c r="Q165" s="314"/>
      <c r="R165" s="314"/>
      <c r="S165" s="314"/>
      <c r="T165" s="314"/>
      <c r="U165" s="314"/>
      <c r="V165" s="314"/>
      <c r="W165" s="314"/>
      <c r="X165" s="314"/>
    </row>
    <row r="166" spans="13:24" ht="26.25">
      <c r="M166" s="24"/>
      <c r="N166" s="314"/>
      <c r="O166" s="313"/>
      <c r="P166" s="314"/>
      <c r="Q166" s="314"/>
      <c r="R166" s="314"/>
      <c r="S166" s="314"/>
      <c r="T166" s="314"/>
      <c r="U166" s="314"/>
      <c r="V166" s="314"/>
      <c r="W166" s="314"/>
      <c r="X166" s="314"/>
    </row>
    <row r="167" spans="13:24" ht="18">
      <c r="M167" s="25"/>
      <c r="N167" s="314"/>
      <c r="O167" s="313"/>
      <c r="P167" s="314"/>
      <c r="Q167" s="314"/>
      <c r="R167" s="314"/>
      <c r="S167" s="314"/>
      <c r="T167" s="314"/>
      <c r="U167" s="314"/>
      <c r="V167" s="314"/>
      <c r="W167" s="314"/>
      <c r="X167" s="314"/>
    </row>
    <row r="168" spans="13:24" ht="18">
      <c r="M168" s="25"/>
      <c r="N168" s="314"/>
      <c r="O168" s="313"/>
      <c r="P168" s="314"/>
      <c r="Q168" s="314"/>
      <c r="R168" s="314"/>
      <c r="S168" s="314"/>
      <c r="T168" s="314"/>
      <c r="U168" s="314"/>
      <c r="V168" s="314"/>
      <c r="W168" s="314"/>
      <c r="X168" s="314"/>
    </row>
    <row r="169" spans="2:32" s="21" customFormat="1" ht="15">
      <c r="B169" s="3"/>
      <c r="D169" s="200"/>
      <c r="F169" s="317"/>
      <c r="G169" s="317"/>
      <c r="H169" s="317"/>
      <c r="I169" s="19"/>
      <c r="J169" s="19"/>
      <c r="K169" s="19"/>
      <c r="L169" s="19"/>
      <c r="M169" s="20"/>
      <c r="N169" s="316"/>
      <c r="O169" s="315"/>
      <c r="P169" s="316"/>
      <c r="Q169" s="316"/>
      <c r="R169" s="316"/>
      <c r="S169" s="316"/>
      <c r="T169" s="316"/>
      <c r="U169" s="316"/>
      <c r="V169" s="316"/>
      <c r="W169" s="316"/>
      <c r="X169" s="316"/>
      <c r="Y169" s="317"/>
      <c r="Z169" s="317"/>
      <c r="AA169" s="317"/>
      <c r="AB169" s="317"/>
      <c r="AC169" s="279"/>
      <c r="AD169" s="77"/>
      <c r="AE169" s="178"/>
      <c r="AF169" s="4"/>
    </row>
    <row r="170" spans="9:24" ht="14.25">
      <c r="I170" s="21"/>
      <c r="J170" s="21"/>
      <c r="K170" s="21"/>
      <c r="L170" s="21"/>
      <c r="M170" s="18"/>
      <c r="N170" s="314"/>
      <c r="O170" s="313"/>
      <c r="P170" s="314"/>
      <c r="Q170" s="314"/>
      <c r="R170" s="314"/>
      <c r="S170" s="314"/>
      <c r="T170" s="314"/>
      <c r="U170" s="314"/>
      <c r="V170" s="314"/>
      <c r="W170" s="314"/>
      <c r="X170" s="314"/>
    </row>
    <row r="171" spans="13:24" ht="15">
      <c r="M171" s="20"/>
      <c r="N171" s="316"/>
      <c r="O171" s="313"/>
      <c r="P171" s="314"/>
      <c r="Q171" s="314"/>
      <c r="R171" s="314"/>
      <c r="S171" s="314"/>
      <c r="T171" s="314"/>
      <c r="U171" s="314"/>
      <c r="V171" s="314"/>
      <c r="W171" s="314"/>
      <c r="X171" s="314"/>
    </row>
    <row r="172" spans="13:24" ht="15">
      <c r="M172" s="20"/>
      <c r="N172" s="316"/>
      <c r="O172" s="313"/>
      <c r="P172" s="314"/>
      <c r="Q172" s="314"/>
      <c r="R172" s="314"/>
      <c r="S172" s="314"/>
      <c r="T172" s="314"/>
      <c r="U172" s="314"/>
      <c r="V172" s="314"/>
      <c r="W172" s="314"/>
      <c r="X172" s="314"/>
    </row>
    <row r="173" spans="13:24" ht="15">
      <c r="M173" s="20"/>
      <c r="N173" s="316"/>
      <c r="O173" s="313"/>
      <c r="P173" s="314"/>
      <c r="Q173" s="314"/>
      <c r="R173" s="314"/>
      <c r="S173" s="314"/>
      <c r="T173" s="314"/>
      <c r="U173" s="314"/>
      <c r="V173" s="314"/>
      <c r="W173" s="314"/>
      <c r="X173" s="314"/>
    </row>
    <row r="174" spans="13:24" ht="15">
      <c r="M174" s="20"/>
      <c r="N174" s="316"/>
      <c r="O174" s="313"/>
      <c r="P174" s="314"/>
      <c r="Q174" s="314"/>
      <c r="R174" s="314"/>
      <c r="S174" s="314"/>
      <c r="T174" s="314"/>
      <c r="U174" s="314"/>
      <c r="V174" s="314"/>
      <c r="W174" s="314"/>
      <c r="X174" s="314"/>
    </row>
    <row r="175" spans="13:24" ht="15">
      <c r="M175" s="20"/>
      <c r="N175" s="316"/>
      <c r="O175" s="313"/>
      <c r="P175" s="314"/>
      <c r="Q175" s="314"/>
      <c r="R175" s="314"/>
      <c r="S175" s="314"/>
      <c r="T175" s="314"/>
      <c r="U175" s="314"/>
      <c r="V175" s="314"/>
      <c r="W175" s="314"/>
      <c r="X175" s="314"/>
    </row>
    <row r="176" spans="13:24" ht="15">
      <c r="M176" s="20"/>
      <c r="N176" s="316"/>
      <c r="O176" s="313"/>
      <c r="P176" s="314"/>
      <c r="Q176" s="314"/>
      <c r="R176" s="314"/>
      <c r="S176" s="314"/>
      <c r="T176" s="314"/>
      <c r="U176" s="314"/>
      <c r="V176" s="314"/>
      <c r="W176" s="314"/>
      <c r="X176" s="314"/>
    </row>
    <row r="177" spans="13:24" ht="15">
      <c r="M177" s="20"/>
      <c r="N177" s="314"/>
      <c r="O177" s="321"/>
      <c r="P177" s="314"/>
      <c r="Q177" s="314"/>
      <c r="R177" s="314"/>
      <c r="S177" s="314"/>
      <c r="T177" s="314"/>
      <c r="U177" s="314"/>
      <c r="V177" s="314"/>
      <c r="W177" s="314"/>
      <c r="X177" s="314"/>
    </row>
    <row r="178" spans="13:24" ht="15">
      <c r="M178" s="20"/>
      <c r="N178" s="316"/>
      <c r="O178" s="313"/>
      <c r="P178" s="314"/>
      <c r="Q178" s="314"/>
      <c r="R178" s="314"/>
      <c r="S178" s="314"/>
      <c r="T178" s="314"/>
      <c r="U178" s="314"/>
      <c r="V178" s="314"/>
      <c r="W178" s="314"/>
      <c r="X178" s="314"/>
    </row>
    <row r="179" spans="13:24" ht="15">
      <c r="M179" s="20"/>
      <c r="N179" s="314"/>
      <c r="O179" s="313"/>
      <c r="P179" s="314"/>
      <c r="Q179" s="314"/>
      <c r="R179" s="314"/>
      <c r="S179" s="314"/>
      <c r="T179" s="314"/>
      <c r="U179" s="314"/>
      <c r="V179" s="314"/>
      <c r="W179" s="314"/>
      <c r="X179" s="314"/>
    </row>
  </sheetData>
  <sheetProtection/>
  <mergeCells count="2">
    <mergeCell ref="B2:G2"/>
    <mergeCell ref="J2:O2"/>
  </mergeCells>
  <printOptions/>
  <pageMargins left="0.2755905511811024" right="0.15748031496062992" top="0.5118110236220472" bottom="0.551181102362204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30"/>
    </sheetView>
  </sheetViews>
  <sheetFormatPr defaultColWidth="9.140625" defaultRowHeight="12.75"/>
  <cols>
    <col min="1" max="1" width="10.140625" style="2" bestFit="1" customWidth="1"/>
    <col min="2" max="3" width="9.140625" style="2" customWidth="1"/>
    <col min="4" max="4" width="27.140625" style="2" customWidth="1"/>
    <col min="5" max="11" width="9.140625" style="2" customWidth="1"/>
    <col min="12" max="12" width="27.57421875" style="2" customWidth="1"/>
    <col min="13" max="16384" width="9.140625" style="2" customWidth="1"/>
  </cols>
  <sheetData>
    <row r="1" ht="18.75" thickBot="1">
      <c r="A1" s="10" t="s">
        <v>195</v>
      </c>
    </row>
    <row r="2" spans="1:13" ht="18.75" thickBot="1">
      <c r="A2" s="36" t="s">
        <v>15</v>
      </c>
      <c r="B2" s="37"/>
      <c r="C2" s="37"/>
      <c r="D2" s="37"/>
      <c r="E2" s="37"/>
      <c r="F2" s="38"/>
      <c r="H2" s="36" t="s">
        <v>16</v>
      </c>
      <c r="I2" s="37"/>
      <c r="J2" s="37"/>
      <c r="K2" s="37"/>
      <c r="L2" s="37"/>
      <c r="M2" s="38"/>
    </row>
    <row r="3" spans="1:13" ht="13.5" thickBot="1">
      <c r="A3" s="42" t="s">
        <v>0</v>
      </c>
      <c r="B3" s="43" t="s">
        <v>7</v>
      </c>
      <c r="C3" s="43" t="s">
        <v>18</v>
      </c>
      <c r="D3" s="43" t="s">
        <v>8</v>
      </c>
      <c r="E3" s="43" t="s">
        <v>6</v>
      </c>
      <c r="F3" s="44" t="s">
        <v>15</v>
      </c>
      <c r="G3" s="4"/>
      <c r="H3" s="42" t="s">
        <v>0</v>
      </c>
      <c r="I3" s="43" t="s">
        <v>3</v>
      </c>
      <c r="J3" s="43" t="s">
        <v>2</v>
      </c>
      <c r="K3" s="43" t="s">
        <v>5</v>
      </c>
      <c r="L3" s="43" t="s">
        <v>4</v>
      </c>
      <c r="M3" s="44" t="s">
        <v>6</v>
      </c>
    </row>
    <row r="4" spans="1:13" ht="12.75">
      <c r="A4" s="94">
        <v>42631</v>
      </c>
      <c r="B4" s="95"/>
      <c r="C4" s="95"/>
      <c r="D4" s="96" t="s">
        <v>196</v>
      </c>
      <c r="E4" s="96">
        <v>1000</v>
      </c>
      <c r="F4" s="97"/>
      <c r="H4" s="39"/>
      <c r="I4" s="40"/>
      <c r="J4" s="40"/>
      <c r="K4" s="40"/>
      <c r="L4" s="40"/>
      <c r="M4" s="41"/>
    </row>
    <row r="5" spans="1:13" ht="12.75">
      <c r="A5" s="29">
        <v>42643</v>
      </c>
      <c r="B5" s="47"/>
      <c r="C5" s="28"/>
      <c r="D5" s="47" t="s">
        <v>42</v>
      </c>
      <c r="E5" s="28">
        <v>0.02</v>
      </c>
      <c r="F5" s="30">
        <v>0.02</v>
      </c>
      <c r="H5" s="31"/>
      <c r="I5" s="28"/>
      <c r="J5" s="28"/>
      <c r="K5" s="28"/>
      <c r="L5" s="28"/>
      <c r="M5" s="30"/>
    </row>
    <row r="6" spans="1:13" ht="12.75">
      <c r="A6" s="29">
        <v>42648</v>
      </c>
      <c r="B6" s="47"/>
      <c r="C6" s="28"/>
      <c r="D6" s="170" t="s">
        <v>197</v>
      </c>
      <c r="E6" s="2">
        <v>4000</v>
      </c>
      <c r="F6" s="52"/>
      <c r="H6" s="31"/>
      <c r="I6" s="28"/>
      <c r="J6" s="28"/>
      <c r="K6" s="28"/>
      <c r="L6" s="28"/>
      <c r="M6" s="30"/>
    </row>
    <row r="7" spans="1:13" ht="12.75">
      <c r="A7" s="29"/>
      <c r="B7" s="47"/>
      <c r="C7" s="28"/>
      <c r="D7" s="27" t="s">
        <v>31</v>
      </c>
      <c r="E7" s="27">
        <f>SUM(E5:E6)</f>
        <v>4000.02</v>
      </c>
      <c r="F7" s="52"/>
      <c r="H7" s="72"/>
      <c r="I7" s="47"/>
      <c r="J7" s="47"/>
      <c r="K7" s="47"/>
      <c r="L7" s="47"/>
      <c r="M7" s="52"/>
    </row>
    <row r="8" spans="1:13" ht="12.75">
      <c r="A8" s="29">
        <v>42666</v>
      </c>
      <c r="B8" s="47"/>
      <c r="C8" s="28"/>
      <c r="D8" s="264" t="s">
        <v>19</v>
      </c>
      <c r="E8" s="205">
        <f>SUM(E4+E7)</f>
        <v>5000.02</v>
      </c>
      <c r="F8" s="30"/>
      <c r="H8" s="72"/>
      <c r="I8" s="47"/>
      <c r="J8" s="47"/>
      <c r="K8" s="47"/>
      <c r="L8" s="27"/>
      <c r="M8" s="32"/>
    </row>
    <row r="9" spans="1:13" ht="12.75">
      <c r="A9" s="29">
        <v>42673</v>
      </c>
      <c r="B9" s="47"/>
      <c r="C9" s="28"/>
      <c r="D9" s="170" t="s">
        <v>42</v>
      </c>
      <c r="E9" s="2">
        <v>0.14</v>
      </c>
      <c r="F9" s="30">
        <v>0.14</v>
      </c>
      <c r="H9" s="31"/>
      <c r="I9" s="28"/>
      <c r="J9" s="28"/>
      <c r="K9" s="28"/>
      <c r="L9" s="28"/>
      <c r="M9" s="30"/>
    </row>
    <row r="10" spans="1:13" ht="12.75">
      <c r="A10" s="29"/>
      <c r="B10" s="47"/>
      <c r="C10" s="28"/>
      <c r="D10" s="27" t="s">
        <v>31</v>
      </c>
      <c r="E10" s="27">
        <f>SUM(E9)</f>
        <v>0.14</v>
      </c>
      <c r="F10" s="30"/>
      <c r="G10" s="7"/>
      <c r="H10" s="31"/>
      <c r="I10" s="28"/>
      <c r="J10" s="28"/>
      <c r="K10" s="28"/>
      <c r="L10" s="28"/>
      <c r="M10" s="30"/>
    </row>
    <row r="11" spans="1:13" ht="12.75">
      <c r="A11" s="29">
        <v>42699</v>
      </c>
      <c r="B11" s="47"/>
      <c r="C11" s="28"/>
      <c r="D11" s="264" t="s">
        <v>19</v>
      </c>
      <c r="E11" s="205">
        <f>SUM(E8+E10)</f>
        <v>5000.160000000001</v>
      </c>
      <c r="F11" s="52"/>
      <c r="H11" s="31"/>
      <c r="I11" s="28"/>
      <c r="J11" s="28"/>
      <c r="K11" s="28"/>
      <c r="L11" s="27"/>
      <c r="M11" s="32"/>
    </row>
    <row r="12" spans="1:13" ht="12.75">
      <c r="A12" s="29">
        <v>42704</v>
      </c>
      <c r="B12" s="47"/>
      <c r="C12" s="28"/>
      <c r="D12" s="170" t="s">
        <v>42</v>
      </c>
      <c r="E12" s="2">
        <v>0.17</v>
      </c>
      <c r="F12" s="52">
        <v>0.17</v>
      </c>
      <c r="H12" s="31"/>
      <c r="I12" s="28"/>
      <c r="J12" s="28"/>
      <c r="K12" s="28"/>
      <c r="L12" s="28"/>
      <c r="M12" s="30"/>
    </row>
    <row r="13" spans="1:13" ht="12.75">
      <c r="A13" s="58"/>
      <c r="B13" s="47"/>
      <c r="C13" s="28"/>
      <c r="D13" s="27" t="s">
        <v>31</v>
      </c>
      <c r="E13" s="27">
        <f>SUM(E12)</f>
        <v>0.17</v>
      </c>
      <c r="F13" s="30"/>
      <c r="H13" s="31"/>
      <c r="I13" s="28"/>
      <c r="J13" s="28"/>
      <c r="K13" s="28"/>
      <c r="L13" s="28"/>
      <c r="M13" s="30"/>
    </row>
    <row r="14" spans="1:13" ht="12.75">
      <c r="A14" s="29">
        <v>42728</v>
      </c>
      <c r="B14" s="28"/>
      <c r="C14" s="28"/>
      <c r="D14" s="264" t="s">
        <v>19</v>
      </c>
      <c r="E14" s="205">
        <f>SUM(E11+E13)</f>
        <v>5000.330000000001</v>
      </c>
      <c r="F14" s="30"/>
      <c r="H14" s="29"/>
      <c r="I14" s="28"/>
      <c r="J14" s="28"/>
      <c r="K14" s="47"/>
      <c r="L14" s="47"/>
      <c r="M14" s="52"/>
    </row>
    <row r="15" spans="1:13" ht="12.75">
      <c r="A15" s="29">
        <v>42735</v>
      </c>
      <c r="B15" s="47"/>
      <c r="C15" s="28"/>
      <c r="D15" s="170" t="s">
        <v>42</v>
      </c>
      <c r="E15" s="2">
        <v>0.17</v>
      </c>
      <c r="F15" s="30">
        <v>0.17</v>
      </c>
      <c r="H15" s="29">
        <v>42377</v>
      </c>
      <c r="I15" s="28"/>
      <c r="J15" s="28"/>
      <c r="K15" s="47"/>
      <c r="L15" s="47" t="s">
        <v>199</v>
      </c>
      <c r="M15" s="52">
        <v>1000</v>
      </c>
    </row>
    <row r="16" spans="1:13" ht="12.75">
      <c r="A16" s="29"/>
      <c r="B16" s="28"/>
      <c r="C16" s="28"/>
      <c r="D16" s="27" t="s">
        <v>31</v>
      </c>
      <c r="E16" s="27">
        <f>SUM(E15)</f>
        <v>0.17</v>
      </c>
      <c r="F16" s="52"/>
      <c r="H16" s="31"/>
      <c r="I16" s="28"/>
      <c r="J16" s="28"/>
      <c r="K16" s="28"/>
      <c r="L16" s="47"/>
      <c r="M16" s="52"/>
    </row>
    <row r="17" spans="1:13" ht="12.75">
      <c r="A17" s="29">
        <v>42394</v>
      </c>
      <c r="B17" s="46"/>
      <c r="C17" s="28"/>
      <c r="D17" s="264" t="s">
        <v>19</v>
      </c>
      <c r="E17" s="265">
        <f>SUM(E14+E16-M15)</f>
        <v>4000.500000000001</v>
      </c>
      <c r="F17" s="52"/>
      <c r="H17" s="29">
        <v>42403</v>
      </c>
      <c r="I17" s="28"/>
      <c r="J17" s="28"/>
      <c r="K17" s="28"/>
      <c r="L17" s="47" t="s">
        <v>199</v>
      </c>
      <c r="M17" s="52">
        <v>3000</v>
      </c>
    </row>
    <row r="18" spans="1:13" ht="12.75">
      <c r="A18" s="29">
        <v>42398</v>
      </c>
      <c r="B18" s="50"/>
      <c r="C18" s="28"/>
      <c r="D18" s="50" t="s">
        <v>42</v>
      </c>
      <c r="E18" s="47">
        <v>0.14</v>
      </c>
      <c r="F18" s="52">
        <v>0.14</v>
      </c>
      <c r="H18" s="29">
        <v>42424</v>
      </c>
      <c r="I18" s="28"/>
      <c r="J18" s="28"/>
      <c r="K18" s="28"/>
      <c r="L18" s="47" t="s">
        <v>199</v>
      </c>
      <c r="M18" s="52">
        <v>1000</v>
      </c>
    </row>
    <row r="19" spans="1:13" ht="12.75">
      <c r="A19" s="29"/>
      <c r="B19" s="50"/>
      <c r="C19" s="28"/>
      <c r="D19" s="27" t="s">
        <v>31</v>
      </c>
      <c r="E19" s="27">
        <f>SUM(E18)</f>
        <v>0.14</v>
      </c>
      <c r="F19" s="52"/>
      <c r="H19" s="29"/>
      <c r="I19" s="28"/>
      <c r="J19" s="28"/>
      <c r="K19" s="28"/>
      <c r="L19" s="27" t="s">
        <v>31</v>
      </c>
      <c r="M19" s="32">
        <f>SUM(M17:M18)</f>
        <v>4000</v>
      </c>
    </row>
    <row r="20" spans="1:13" ht="12.75">
      <c r="A20" s="29">
        <v>42425</v>
      </c>
      <c r="B20" s="47"/>
      <c r="C20" s="28"/>
      <c r="D20" s="264" t="s">
        <v>19</v>
      </c>
      <c r="E20" s="265">
        <f>SUM(E17+E19-M19)</f>
        <v>0.6400000000007822</v>
      </c>
      <c r="F20" s="52"/>
      <c r="H20" s="29"/>
      <c r="I20" s="28"/>
      <c r="J20" s="28"/>
      <c r="K20" s="47"/>
      <c r="L20" s="27"/>
      <c r="M20" s="32"/>
    </row>
    <row r="21" spans="1:13" ht="12.75">
      <c r="A21" s="29">
        <v>42429</v>
      </c>
      <c r="B21" s="28"/>
      <c r="C21" s="28"/>
      <c r="D21" s="50" t="s">
        <v>42</v>
      </c>
      <c r="E21" s="47">
        <v>0.05</v>
      </c>
      <c r="F21" s="30">
        <v>0.05</v>
      </c>
      <c r="H21" s="31"/>
      <c r="I21" s="28"/>
      <c r="J21" s="28"/>
      <c r="K21" s="28"/>
      <c r="L21" s="28"/>
      <c r="M21" s="30"/>
    </row>
    <row r="22" spans="1:13" ht="12.75">
      <c r="A22" s="29"/>
      <c r="B22" s="28"/>
      <c r="C22" s="28"/>
      <c r="D22" s="27" t="s">
        <v>31</v>
      </c>
      <c r="E22" s="27">
        <f>SUM(E21)</f>
        <v>0.05</v>
      </c>
      <c r="F22" s="30"/>
      <c r="H22" s="31"/>
      <c r="I22" s="28"/>
      <c r="J22" s="28"/>
      <c r="K22" s="28"/>
      <c r="L22" s="28"/>
      <c r="M22" s="30"/>
    </row>
    <row r="23" spans="1:13" ht="12.75">
      <c r="A23" s="29">
        <v>42453</v>
      </c>
      <c r="B23" s="28"/>
      <c r="C23" s="28"/>
      <c r="D23" s="264" t="s">
        <v>19</v>
      </c>
      <c r="E23" s="265">
        <f>SUM(E20+E22-M22)</f>
        <v>0.6900000000007822</v>
      </c>
      <c r="F23" s="52"/>
      <c r="H23" s="31"/>
      <c r="I23" s="28"/>
      <c r="J23" s="28"/>
      <c r="K23" s="28"/>
      <c r="L23" s="28"/>
      <c r="M23" s="30"/>
    </row>
    <row r="24" spans="1:13" ht="12.75">
      <c r="A24" s="29"/>
      <c r="B24" s="28"/>
      <c r="C24" s="28"/>
      <c r="D24" s="50"/>
      <c r="E24" s="47"/>
      <c r="F24" s="52"/>
      <c r="H24" s="31"/>
      <c r="I24" s="28"/>
      <c r="J24" s="28"/>
      <c r="K24" s="28"/>
      <c r="L24" s="28"/>
      <c r="M24" s="30"/>
    </row>
    <row r="25" spans="1:13" ht="12.75">
      <c r="A25" s="29"/>
      <c r="B25" s="28"/>
      <c r="C25" s="28"/>
      <c r="D25" s="50"/>
      <c r="E25" s="47"/>
      <c r="F25" s="52"/>
      <c r="H25" s="31"/>
      <c r="I25" s="28"/>
      <c r="J25" s="28"/>
      <c r="K25" s="28"/>
      <c r="L25" s="28"/>
      <c r="M25" s="30"/>
    </row>
    <row r="26" spans="1:13" ht="12.75">
      <c r="A26" s="72"/>
      <c r="B26" s="28"/>
      <c r="C26" s="28"/>
      <c r="D26" s="27"/>
      <c r="E26" s="27"/>
      <c r="F26" s="30"/>
      <c r="H26" s="31"/>
      <c r="I26" s="28"/>
      <c r="J26" s="28"/>
      <c r="K26" s="28"/>
      <c r="L26" s="27"/>
      <c r="M26" s="32"/>
    </row>
    <row r="27" spans="1:13" ht="13.5" thickBot="1">
      <c r="A27" s="33"/>
      <c r="B27" s="34"/>
      <c r="C27" s="34"/>
      <c r="D27" s="203"/>
      <c r="E27" s="204"/>
      <c r="F27" s="48"/>
      <c r="G27" s="4"/>
      <c r="H27" s="33"/>
      <c r="I27" s="34"/>
      <c r="J27" s="34"/>
      <c r="K27" s="34"/>
      <c r="L27" s="34"/>
      <c r="M27" s="35"/>
    </row>
    <row r="28" spans="4:5" ht="12.75">
      <c r="D28" s="11"/>
      <c r="E28" s="11"/>
    </row>
    <row r="29" ht="12.75">
      <c r="D29" s="3"/>
    </row>
    <row r="30" spans="4:6" ht="12.75">
      <c r="D30" s="2" t="s">
        <v>36</v>
      </c>
      <c r="F30" s="266">
        <f>SUM(F5+F9+F12+F15+F18+F21)</f>
        <v>0.6900000000000001</v>
      </c>
    </row>
    <row r="32" spans="1:6" ht="12.75">
      <c r="A32" s="12"/>
      <c r="F32" s="2">
        <f>SUM(F30-F29)</f>
        <v>0.6900000000000001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10.140625" style="2" bestFit="1" customWidth="1"/>
    <col min="2" max="3" width="9.140625" style="2" customWidth="1"/>
    <col min="4" max="4" width="27.140625" style="2" customWidth="1"/>
    <col min="5" max="5" width="9.140625" style="330" customWidth="1"/>
    <col min="6" max="11" width="9.140625" style="2" customWidth="1"/>
    <col min="12" max="12" width="27.57421875" style="2" customWidth="1"/>
    <col min="13" max="16384" width="9.140625" style="2" customWidth="1"/>
  </cols>
  <sheetData>
    <row r="1" ht="18.75" thickBot="1">
      <c r="A1" s="10" t="s">
        <v>201</v>
      </c>
    </row>
    <row r="2" spans="1:13" ht="18.75" thickBot="1">
      <c r="A2" s="36" t="s">
        <v>15</v>
      </c>
      <c r="B2" s="37"/>
      <c r="C2" s="37"/>
      <c r="D2" s="37"/>
      <c r="E2" s="331"/>
      <c r="F2" s="38"/>
      <c r="H2" s="36" t="s">
        <v>16</v>
      </c>
      <c r="I2" s="37"/>
      <c r="J2" s="37"/>
      <c r="K2" s="37"/>
      <c r="L2" s="37"/>
      <c r="M2" s="38"/>
    </row>
    <row r="3" spans="1:13" ht="13.5" thickBot="1">
      <c r="A3" s="42" t="s">
        <v>0</v>
      </c>
      <c r="B3" s="43" t="s">
        <v>7</v>
      </c>
      <c r="C3" s="43" t="s">
        <v>18</v>
      </c>
      <c r="D3" s="43" t="s">
        <v>8</v>
      </c>
      <c r="E3" s="281" t="s">
        <v>6</v>
      </c>
      <c r="F3" s="44" t="s">
        <v>15</v>
      </c>
      <c r="G3" s="4"/>
      <c r="H3" s="42" t="s">
        <v>0</v>
      </c>
      <c r="I3" s="43" t="s">
        <v>3</v>
      </c>
      <c r="J3" s="43" t="s">
        <v>2</v>
      </c>
      <c r="K3" s="43" t="s">
        <v>5</v>
      </c>
      <c r="L3" s="43" t="s">
        <v>4</v>
      </c>
      <c r="M3" s="44" t="s">
        <v>6</v>
      </c>
    </row>
    <row r="4" spans="1:13" ht="12.75">
      <c r="A4" s="94">
        <v>42461</v>
      </c>
      <c r="B4" s="95"/>
      <c r="C4" s="95"/>
      <c r="D4" s="96" t="s">
        <v>196</v>
      </c>
      <c r="E4" s="332">
        <v>8410.1</v>
      </c>
      <c r="F4" s="97"/>
      <c r="H4" s="39"/>
      <c r="I4" s="40"/>
      <c r="J4" s="40"/>
      <c r="K4" s="40"/>
      <c r="L4" s="40"/>
      <c r="M4" s="41"/>
    </row>
    <row r="5" spans="1:13" ht="12.75">
      <c r="A5" s="29">
        <v>42460</v>
      </c>
      <c r="B5" s="47"/>
      <c r="C5" s="28"/>
      <c r="D5" s="47" t="s">
        <v>263</v>
      </c>
      <c r="E5" s="333">
        <v>90.41</v>
      </c>
      <c r="F5" s="30">
        <v>90.41</v>
      </c>
      <c r="H5" s="31"/>
      <c r="I5" s="28"/>
      <c r="J5" s="28"/>
      <c r="K5" s="28"/>
      <c r="L5" s="28"/>
      <c r="M5" s="30"/>
    </row>
    <row r="6" spans="1:13" ht="12.75">
      <c r="A6" s="29"/>
      <c r="B6" s="47"/>
      <c r="C6" s="28"/>
      <c r="D6" s="176" t="s">
        <v>31</v>
      </c>
      <c r="E6" s="309">
        <f>SUM(E5)</f>
        <v>90.41</v>
      </c>
      <c r="F6" s="52"/>
      <c r="H6" s="31"/>
      <c r="I6" s="28"/>
      <c r="J6" s="28"/>
      <c r="K6" s="28"/>
      <c r="L6" s="28"/>
      <c r="M6" s="30"/>
    </row>
    <row r="7" spans="1:13" ht="12.75">
      <c r="A7" s="29">
        <v>42460</v>
      </c>
      <c r="B7" s="47"/>
      <c r="C7" s="28"/>
      <c r="D7" s="205" t="s">
        <v>19</v>
      </c>
      <c r="E7" s="265">
        <f>SUM(E4+E6)</f>
        <v>8500.51</v>
      </c>
      <c r="F7" s="52"/>
      <c r="H7" s="72"/>
      <c r="I7" s="47"/>
      <c r="J7" s="47"/>
      <c r="K7" s="47"/>
      <c r="L7" s="47"/>
      <c r="M7" s="52"/>
    </row>
    <row r="8" spans="1:13" ht="12.75">
      <c r="A8" s="29"/>
      <c r="B8" s="47"/>
      <c r="C8" s="28"/>
      <c r="D8" s="264"/>
      <c r="E8" s="265"/>
      <c r="F8" s="30"/>
      <c r="H8" s="72"/>
      <c r="I8" s="47"/>
      <c r="J8" s="47"/>
      <c r="K8" s="47"/>
      <c r="L8" s="27"/>
      <c r="M8" s="32"/>
    </row>
    <row r="9" spans="1:13" ht="12.75">
      <c r="A9" s="29"/>
      <c r="B9" s="47"/>
      <c r="C9" s="28"/>
      <c r="D9" s="170"/>
      <c r="F9" s="30"/>
      <c r="H9" s="31"/>
      <c r="I9" s="28"/>
      <c r="J9" s="28"/>
      <c r="K9" s="28"/>
      <c r="L9" s="28"/>
      <c r="M9" s="30"/>
    </row>
    <row r="10" spans="1:13" ht="12.75">
      <c r="A10" s="29"/>
      <c r="B10" s="47"/>
      <c r="C10" s="28"/>
      <c r="D10" s="27"/>
      <c r="E10" s="290"/>
      <c r="F10" s="30"/>
      <c r="G10" s="7"/>
      <c r="H10" s="31"/>
      <c r="I10" s="28"/>
      <c r="J10" s="28"/>
      <c r="K10" s="28"/>
      <c r="L10" s="28"/>
      <c r="M10" s="30"/>
    </row>
    <row r="11" spans="1:13" ht="12.75">
      <c r="A11" s="29"/>
      <c r="B11" s="47"/>
      <c r="C11" s="28"/>
      <c r="D11" s="264"/>
      <c r="E11" s="265"/>
      <c r="F11" s="52"/>
      <c r="H11" s="31"/>
      <c r="I11" s="28"/>
      <c r="J11" s="28"/>
      <c r="K11" s="28"/>
      <c r="L11" s="27"/>
      <c r="M11" s="32"/>
    </row>
    <row r="12" spans="1:13" ht="12.75">
      <c r="A12" s="29"/>
      <c r="B12" s="47"/>
      <c r="C12" s="28"/>
      <c r="D12" s="170"/>
      <c r="F12" s="52"/>
      <c r="H12" s="31"/>
      <c r="I12" s="28"/>
      <c r="J12" s="28"/>
      <c r="K12" s="28"/>
      <c r="L12" s="28"/>
      <c r="M12" s="30"/>
    </row>
    <row r="13" spans="1:13" ht="12.75">
      <c r="A13" s="58"/>
      <c r="B13" s="47"/>
      <c r="C13" s="28"/>
      <c r="D13" s="27"/>
      <c r="E13" s="290"/>
      <c r="F13" s="30"/>
      <c r="H13" s="31"/>
      <c r="I13" s="28"/>
      <c r="J13" s="28"/>
      <c r="K13" s="28"/>
      <c r="L13" s="28"/>
      <c r="M13" s="30"/>
    </row>
    <row r="14" spans="1:13" ht="12.75">
      <c r="A14" s="29"/>
      <c r="B14" s="28"/>
      <c r="C14" s="28"/>
      <c r="D14" s="264"/>
      <c r="E14" s="265"/>
      <c r="F14" s="30"/>
      <c r="H14" s="29"/>
      <c r="I14" s="28"/>
      <c r="J14" s="28"/>
      <c r="K14" s="47"/>
      <c r="L14" s="47"/>
      <c r="M14" s="52"/>
    </row>
    <row r="15" spans="1:13" ht="12.75">
      <c r="A15" s="29"/>
      <c r="B15" s="47"/>
      <c r="C15" s="28"/>
      <c r="D15" s="170"/>
      <c r="F15" s="30"/>
      <c r="H15" s="29"/>
      <c r="I15" s="28"/>
      <c r="J15" s="28"/>
      <c r="K15" s="47"/>
      <c r="L15" s="27"/>
      <c r="M15" s="32"/>
    </row>
    <row r="16" spans="1:13" ht="12.75">
      <c r="A16" s="29"/>
      <c r="B16" s="28"/>
      <c r="C16" s="28"/>
      <c r="D16" s="27"/>
      <c r="E16" s="290"/>
      <c r="F16" s="52"/>
      <c r="H16" s="31"/>
      <c r="I16" s="28"/>
      <c r="J16" s="28"/>
      <c r="K16" s="28"/>
      <c r="L16" s="27"/>
      <c r="M16" s="32"/>
    </row>
    <row r="17" spans="1:13" ht="12.75">
      <c r="A17" s="29"/>
      <c r="B17" s="46"/>
      <c r="C17" s="28"/>
      <c r="D17" s="264"/>
      <c r="E17" s="265"/>
      <c r="F17" s="52"/>
      <c r="H17" s="31"/>
      <c r="I17" s="28"/>
      <c r="J17" s="28"/>
      <c r="K17" s="28"/>
      <c r="L17" s="28"/>
      <c r="M17" s="30"/>
    </row>
    <row r="18" spans="1:13" ht="12.75">
      <c r="A18" s="29"/>
      <c r="B18" s="50"/>
      <c r="C18" s="28"/>
      <c r="D18" s="53"/>
      <c r="E18" s="290"/>
      <c r="F18" s="52"/>
      <c r="H18" s="31"/>
      <c r="I18" s="28"/>
      <c r="J18" s="28"/>
      <c r="K18" s="28"/>
      <c r="L18" s="28"/>
      <c r="M18" s="30"/>
    </row>
    <row r="19" spans="1:13" ht="12.75">
      <c r="A19" s="29"/>
      <c r="B19" s="50"/>
      <c r="C19" s="28"/>
      <c r="D19" s="205"/>
      <c r="E19" s="265"/>
      <c r="F19" s="52"/>
      <c r="H19" s="31"/>
      <c r="I19" s="28"/>
      <c r="J19" s="28"/>
      <c r="K19" s="28"/>
      <c r="L19" s="28"/>
      <c r="M19" s="30"/>
    </row>
    <row r="20" spans="1:13" ht="12.75">
      <c r="A20" s="29"/>
      <c r="B20" s="47"/>
      <c r="C20" s="28"/>
      <c r="D20" s="50"/>
      <c r="E20" s="284"/>
      <c r="F20" s="52"/>
      <c r="H20" s="29"/>
      <c r="I20" s="28"/>
      <c r="J20" s="28"/>
      <c r="K20" s="47"/>
      <c r="L20" s="27"/>
      <c r="M20" s="32"/>
    </row>
    <row r="21" spans="1:13" ht="12.75">
      <c r="A21" s="29"/>
      <c r="B21" s="28"/>
      <c r="C21" s="28"/>
      <c r="D21" s="27"/>
      <c r="E21" s="290"/>
      <c r="F21" s="30"/>
      <c r="H21" s="31"/>
      <c r="I21" s="28"/>
      <c r="J21" s="28"/>
      <c r="K21" s="28"/>
      <c r="L21" s="28"/>
      <c r="M21" s="30"/>
    </row>
    <row r="22" spans="1:13" ht="12.75">
      <c r="A22" s="29"/>
      <c r="B22" s="28"/>
      <c r="C22" s="28"/>
      <c r="D22" s="103"/>
      <c r="E22" s="290"/>
      <c r="F22" s="30"/>
      <c r="H22" s="31"/>
      <c r="I22" s="28"/>
      <c r="J22" s="28"/>
      <c r="K22" s="28"/>
      <c r="L22" s="28"/>
      <c r="M22" s="30"/>
    </row>
    <row r="23" spans="1:13" ht="12.75">
      <c r="A23" s="29"/>
      <c r="B23" s="28"/>
      <c r="C23" s="28"/>
      <c r="D23" s="50"/>
      <c r="E23" s="284"/>
      <c r="F23" s="52"/>
      <c r="H23" s="31"/>
      <c r="I23" s="28"/>
      <c r="J23" s="28"/>
      <c r="K23" s="28"/>
      <c r="L23" s="28"/>
      <c r="M23" s="30"/>
    </row>
    <row r="24" spans="1:13" ht="12.75">
      <c r="A24" s="29"/>
      <c r="B24" s="28"/>
      <c r="C24" s="28"/>
      <c r="D24" s="50"/>
      <c r="E24" s="284"/>
      <c r="F24" s="52"/>
      <c r="H24" s="31"/>
      <c r="I24" s="28"/>
      <c r="J24" s="28"/>
      <c r="K24" s="28"/>
      <c r="L24" s="28"/>
      <c r="M24" s="30"/>
    </row>
    <row r="25" spans="1:13" ht="12.75">
      <c r="A25" s="29"/>
      <c r="B25" s="28"/>
      <c r="C25" s="28"/>
      <c r="D25" s="50"/>
      <c r="E25" s="284"/>
      <c r="F25" s="52"/>
      <c r="H25" s="31"/>
      <c r="I25" s="28"/>
      <c r="J25" s="28"/>
      <c r="K25" s="28"/>
      <c r="L25" s="28"/>
      <c r="M25" s="30"/>
    </row>
    <row r="26" spans="1:13" ht="12.75">
      <c r="A26" s="72"/>
      <c r="B26" s="28"/>
      <c r="C26" s="28"/>
      <c r="D26" s="27"/>
      <c r="E26" s="290"/>
      <c r="F26" s="30"/>
      <c r="H26" s="31"/>
      <c r="I26" s="28"/>
      <c r="J26" s="28"/>
      <c r="K26" s="28"/>
      <c r="L26" s="27"/>
      <c r="M26" s="32"/>
    </row>
    <row r="27" spans="1:13" ht="13.5" thickBot="1">
      <c r="A27" s="33"/>
      <c r="B27" s="34"/>
      <c r="C27" s="34"/>
      <c r="D27" s="203"/>
      <c r="E27" s="334"/>
      <c r="F27" s="48"/>
      <c r="G27" s="4"/>
      <c r="H27" s="33"/>
      <c r="I27" s="34"/>
      <c r="J27" s="34"/>
      <c r="K27" s="34"/>
      <c r="L27" s="34"/>
      <c r="M27" s="35"/>
    </row>
    <row r="28" spans="4:5" ht="12.75">
      <c r="D28" s="11"/>
      <c r="E28" s="335"/>
    </row>
    <row r="29" ht="12.75">
      <c r="D29" s="3"/>
    </row>
    <row r="30" spans="4:6" ht="12.75">
      <c r="D30" s="2" t="s">
        <v>36</v>
      </c>
      <c r="F30" s="266">
        <f>SUM(F5:F25)</f>
        <v>90.41</v>
      </c>
    </row>
    <row r="32" spans="1:6" ht="12.75">
      <c r="A32" s="12"/>
      <c r="F32" s="2">
        <f>SUM(F30-F29)</f>
        <v>90.41</v>
      </c>
    </row>
  </sheetData>
  <sheetProtection/>
  <printOptions/>
  <pageMargins left="0.48" right="0.2755905511811024" top="0.5118110236220472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5"/>
  <sheetViews>
    <sheetView zoomScalePageLayoutView="0" workbookViewId="0" topLeftCell="A1">
      <selection activeCell="I31" sqref="I31"/>
    </sheetView>
  </sheetViews>
  <sheetFormatPr defaultColWidth="9.140625" defaultRowHeight="12.75"/>
  <cols>
    <col min="4" max="4" width="10.00390625" style="0" customWidth="1"/>
    <col min="7" max="7" width="9.140625" style="83" customWidth="1"/>
    <col min="9" max="9" width="9.7109375" style="0" customWidth="1"/>
    <col min="10" max="11" width="9.8515625" style="83" customWidth="1"/>
  </cols>
  <sheetData>
    <row r="2" spans="1:12" ht="13.5" thickBot="1">
      <c r="A2" s="1" t="s">
        <v>220</v>
      </c>
      <c r="G2" s="342"/>
      <c r="L2" s="66"/>
    </row>
    <row r="3" spans="1:11" ht="13.5" thickBot="1">
      <c r="A3" s="1"/>
      <c r="I3" s="180" t="s">
        <v>44</v>
      </c>
      <c r="J3" s="181" t="s">
        <v>43</v>
      </c>
      <c r="K3" s="336"/>
    </row>
    <row r="4" spans="1:13" ht="13.5" thickBot="1">
      <c r="A4" s="1" t="s">
        <v>264</v>
      </c>
      <c r="E4" s="1"/>
      <c r="F4">
        <f>SUM(E6-F5)</f>
        <v>13334.560000000001</v>
      </c>
      <c r="I4" s="352" t="s">
        <v>35</v>
      </c>
      <c r="J4" s="353"/>
      <c r="K4" s="340" t="s">
        <v>265</v>
      </c>
      <c r="L4" s="339" t="s">
        <v>266</v>
      </c>
      <c r="M4" s="8" t="s">
        <v>39</v>
      </c>
    </row>
    <row r="5" spans="1:11" ht="12.75">
      <c r="A5" t="s">
        <v>30</v>
      </c>
      <c r="F5">
        <v>210</v>
      </c>
      <c r="I5" s="78"/>
      <c r="J5" s="84"/>
      <c r="K5" s="336"/>
    </row>
    <row r="6" spans="1:14" ht="12.75">
      <c r="A6" s="1" t="s">
        <v>21</v>
      </c>
      <c r="E6" s="1">
        <f>SUM(Current!F4+Monmouth!E4)</f>
        <v>13544.560000000001</v>
      </c>
      <c r="G6" s="343">
        <f>SUM(E6)</f>
        <v>13544.560000000001</v>
      </c>
      <c r="H6">
        <v>1</v>
      </c>
      <c r="I6" s="79">
        <v>13142</v>
      </c>
      <c r="J6" s="85">
        <f>SUM(I18)</f>
        <v>13334</v>
      </c>
      <c r="K6" s="336">
        <f>SUM(J6-I6)</f>
        <v>192</v>
      </c>
      <c r="L6" s="338">
        <f>SUM(K6/I6)</f>
        <v>0.014609648455334044</v>
      </c>
      <c r="M6" s="8"/>
      <c r="N6" s="8" t="s">
        <v>250</v>
      </c>
    </row>
    <row r="7" spans="7:12" ht="12.75">
      <c r="G7" s="344"/>
      <c r="I7" s="79"/>
      <c r="J7" s="85"/>
      <c r="K7" s="336"/>
      <c r="L7" s="338"/>
    </row>
    <row r="8" spans="1:14" ht="12.75">
      <c r="A8" t="s">
        <v>22</v>
      </c>
      <c r="E8">
        <f>SUM(Current!H136)</f>
        <v>14631</v>
      </c>
      <c r="G8" s="343">
        <f>SUM(E8)</f>
        <v>14631</v>
      </c>
      <c r="H8">
        <v>2</v>
      </c>
      <c r="I8" s="79">
        <v>13362</v>
      </c>
      <c r="J8" s="85">
        <f>SUM(G8)</f>
        <v>14631</v>
      </c>
      <c r="K8" s="336">
        <f aca="true" t="shared" si="0" ref="K8:K22">SUM(J8-I8)</f>
        <v>1269</v>
      </c>
      <c r="L8" s="338">
        <f aca="true" t="shared" si="1" ref="L8:L22">SUM(K8/I8)</f>
        <v>0.09497081275258194</v>
      </c>
      <c r="M8" s="93"/>
      <c r="N8" s="8" t="s">
        <v>250</v>
      </c>
    </row>
    <row r="9" spans="1:21" ht="12.75">
      <c r="A9" t="s">
        <v>23</v>
      </c>
      <c r="D9" s="55">
        <f>SUM(Current!H134+Reserve!F30+Monmouth!F30)</f>
        <v>28472.8</v>
      </c>
      <c r="E9" s="55">
        <f>SUM(D9-E8)</f>
        <v>13841.8</v>
      </c>
      <c r="G9" s="343">
        <f>SUM(E9)</f>
        <v>13841.8</v>
      </c>
      <c r="H9">
        <v>3</v>
      </c>
      <c r="I9" s="79">
        <v>2105</v>
      </c>
      <c r="J9" s="85">
        <f>SUM(G9)</f>
        <v>13841.8</v>
      </c>
      <c r="K9" s="336">
        <f t="shared" si="0"/>
        <v>11736.8</v>
      </c>
      <c r="L9" s="338">
        <f t="shared" si="1"/>
        <v>5.575676959619952</v>
      </c>
      <c r="M9" s="8"/>
      <c r="N9">
        <f>SUM(O9:O12)</f>
        <v>11578</v>
      </c>
      <c r="O9">
        <v>10000</v>
      </c>
      <c r="P9" s="8" t="s">
        <v>257</v>
      </c>
      <c r="U9" s="187">
        <v>3013.21</v>
      </c>
    </row>
    <row r="10" spans="5:23" ht="12.75">
      <c r="E10" s="1">
        <f>SUM(E6:E9)</f>
        <v>42017.36</v>
      </c>
      <c r="G10" s="344"/>
      <c r="I10" s="79"/>
      <c r="J10" s="85"/>
      <c r="K10" s="336"/>
      <c r="L10" s="338"/>
      <c r="M10" s="93"/>
      <c r="O10">
        <v>700</v>
      </c>
      <c r="P10" s="8" t="s">
        <v>258</v>
      </c>
      <c r="W10" s="93">
        <v>0.38</v>
      </c>
    </row>
    <row r="11" spans="7:16" ht="12.75">
      <c r="G11" s="344"/>
      <c r="I11" s="79"/>
      <c r="J11" s="85"/>
      <c r="K11" s="336"/>
      <c r="L11" s="338"/>
      <c r="M11" s="83"/>
      <c r="O11">
        <v>634</v>
      </c>
      <c r="P11" s="8" t="s">
        <v>267</v>
      </c>
    </row>
    <row r="12" spans="7:16" ht="12.75">
      <c r="G12" s="344"/>
      <c r="I12" s="79"/>
      <c r="J12" s="85"/>
      <c r="K12" s="336"/>
      <c r="L12" s="338"/>
      <c r="O12">
        <v>244</v>
      </c>
      <c r="P12" s="8" t="s">
        <v>268</v>
      </c>
    </row>
    <row r="13" spans="1:14" ht="12.75">
      <c r="A13" t="s">
        <v>24</v>
      </c>
      <c r="E13">
        <f>SUM(Current!P138)</f>
        <v>5340.11</v>
      </c>
      <c r="F13" s="64"/>
      <c r="G13" s="343">
        <f>SUM(E13)</f>
        <v>5340.11</v>
      </c>
      <c r="H13">
        <v>4</v>
      </c>
      <c r="I13" s="79">
        <v>5673</v>
      </c>
      <c r="J13" s="85">
        <f>SUM(G13)</f>
        <v>5340.11</v>
      </c>
      <c r="K13" s="336">
        <f t="shared" si="0"/>
        <v>-332.8900000000003</v>
      </c>
      <c r="L13" s="338">
        <f t="shared" si="1"/>
        <v>-0.05867971091133445</v>
      </c>
      <c r="M13" s="8"/>
      <c r="N13" s="8" t="s">
        <v>250</v>
      </c>
    </row>
    <row r="14" spans="1:14" ht="12.75">
      <c r="A14" t="s">
        <v>223</v>
      </c>
      <c r="E14">
        <v>1950</v>
      </c>
      <c r="G14" s="343">
        <v>1950</v>
      </c>
      <c r="H14">
        <v>5</v>
      </c>
      <c r="I14" s="79">
        <v>1950</v>
      </c>
      <c r="J14" s="85">
        <v>1950</v>
      </c>
      <c r="K14" s="336">
        <f t="shared" si="0"/>
        <v>0</v>
      </c>
      <c r="L14" s="338">
        <f t="shared" si="1"/>
        <v>0</v>
      </c>
      <c r="M14" s="8"/>
      <c r="N14" s="8" t="s">
        <v>250</v>
      </c>
    </row>
    <row r="15" spans="1:16" ht="12.75">
      <c r="A15" t="s">
        <v>34</v>
      </c>
      <c r="D15">
        <f>SUM(Current!AE136)</f>
        <v>22099.3</v>
      </c>
      <c r="E15">
        <f>SUM(D15-E13-E14)</f>
        <v>14809.189999999999</v>
      </c>
      <c r="G15" s="343">
        <f>SUM(E15)</f>
        <v>14809.189999999999</v>
      </c>
      <c r="H15">
        <v>6</v>
      </c>
      <c r="I15" s="79">
        <v>7652</v>
      </c>
      <c r="J15" s="85">
        <f>SUM(G15)</f>
        <v>14809.189999999999</v>
      </c>
      <c r="K15" s="336">
        <f t="shared" si="0"/>
        <v>7157.189999999999</v>
      </c>
      <c r="L15" s="338">
        <f t="shared" si="1"/>
        <v>0.9353358599059067</v>
      </c>
      <c r="M15" s="8"/>
      <c r="N15">
        <f>SUM(O15:O18)</f>
        <v>6326</v>
      </c>
      <c r="O15">
        <v>2685</v>
      </c>
      <c r="P15" s="8" t="s">
        <v>254</v>
      </c>
    </row>
    <row r="16" spans="5:20" ht="12.75">
      <c r="E16" s="1">
        <f>SUM(E13:E15)</f>
        <v>22099.3</v>
      </c>
      <c r="G16" s="344"/>
      <c r="I16" s="79"/>
      <c r="J16" s="85"/>
      <c r="K16" s="336"/>
      <c r="L16" s="338"/>
      <c r="N16" s="93"/>
      <c r="O16">
        <v>1450</v>
      </c>
      <c r="P16" s="8" t="s">
        <v>255</v>
      </c>
      <c r="R16" s="93"/>
      <c r="T16" s="93"/>
    </row>
    <row r="17" spans="7:16" ht="12.75">
      <c r="G17" s="344"/>
      <c r="H17">
        <v>7</v>
      </c>
      <c r="I17" s="79">
        <v>13334</v>
      </c>
      <c r="J17" s="85">
        <v>19918</v>
      </c>
      <c r="K17" s="336">
        <f t="shared" si="0"/>
        <v>6584</v>
      </c>
      <c r="L17" s="338">
        <f t="shared" si="1"/>
        <v>0.4937753112344383</v>
      </c>
      <c r="O17">
        <v>1191</v>
      </c>
      <c r="P17" s="8" t="s">
        <v>256</v>
      </c>
    </row>
    <row r="18" spans="1:16" ht="12.75">
      <c r="A18" s="1" t="s">
        <v>25</v>
      </c>
      <c r="B18" s="1"/>
      <c r="C18" s="1"/>
      <c r="D18" s="1"/>
      <c r="E18" s="54">
        <f>SUM(E10-E16)</f>
        <v>19918.06</v>
      </c>
      <c r="G18" s="343">
        <f>SUM(G6+G8+G9-(G13+G15+G14))</f>
        <v>19918.06</v>
      </c>
      <c r="H18" s="183">
        <v>8</v>
      </c>
      <c r="I18" s="79">
        <v>13334</v>
      </c>
      <c r="J18" s="85">
        <f>SUM(G18)</f>
        <v>19918.06</v>
      </c>
      <c r="K18" s="336">
        <f t="shared" si="0"/>
        <v>6584.060000000001</v>
      </c>
      <c r="L18" s="338">
        <f t="shared" si="1"/>
        <v>0.4937798110094496</v>
      </c>
      <c r="M18" s="8"/>
      <c r="N18" s="83"/>
      <c r="O18">
        <v>1000</v>
      </c>
      <c r="P18" s="8" t="s">
        <v>269</v>
      </c>
    </row>
    <row r="19" spans="5:12" ht="12.75">
      <c r="E19" s="65"/>
      <c r="F19" s="65"/>
      <c r="G19" s="344"/>
      <c r="I19" s="79"/>
      <c r="J19" s="85"/>
      <c r="K19" s="336"/>
      <c r="L19" s="338"/>
    </row>
    <row r="20" spans="1:12" ht="12.75">
      <c r="A20" t="s">
        <v>26</v>
      </c>
      <c r="E20" s="55">
        <f>SUM(Current!F129+Reserve!E23+Monmouth!E7)</f>
        <v>19918.060000000005</v>
      </c>
      <c r="G20" s="343">
        <f>SUM(E20:F20)</f>
        <v>19918.060000000005</v>
      </c>
      <c r="I20" s="79"/>
      <c r="J20" s="85"/>
      <c r="K20" s="336"/>
      <c r="L20" s="338"/>
    </row>
    <row r="21" spans="1:12" ht="12.75">
      <c r="A21" t="s">
        <v>27</v>
      </c>
      <c r="E21">
        <v>50739</v>
      </c>
      <c r="G21" s="343">
        <f>SUM(E21:F21)</f>
        <v>50739</v>
      </c>
      <c r="H21">
        <v>9</v>
      </c>
      <c r="I21" s="268">
        <v>101341</v>
      </c>
      <c r="J21" s="269">
        <v>50739</v>
      </c>
      <c r="K21" s="336">
        <f t="shared" si="0"/>
        <v>-50602</v>
      </c>
      <c r="L21" s="338">
        <f t="shared" si="1"/>
        <v>-0.49932406429776693</v>
      </c>
    </row>
    <row r="22" spans="1:14" ht="13.5" thickBot="1">
      <c r="A22" t="s">
        <v>224</v>
      </c>
      <c r="E22">
        <v>22425</v>
      </c>
      <c r="G22" s="343">
        <f>SUM(E22:F22)</f>
        <v>22425</v>
      </c>
      <c r="H22">
        <v>10</v>
      </c>
      <c r="I22" s="81">
        <v>24375</v>
      </c>
      <c r="J22" s="86">
        <v>22425</v>
      </c>
      <c r="K22" s="336">
        <f t="shared" si="0"/>
        <v>-1950</v>
      </c>
      <c r="L22" s="338">
        <f t="shared" si="1"/>
        <v>-0.08</v>
      </c>
      <c r="N22" s="8" t="s">
        <v>250</v>
      </c>
    </row>
    <row r="23" spans="9:11" ht="12.75">
      <c r="I23" s="80"/>
      <c r="J23" s="87"/>
      <c r="K23" s="87"/>
    </row>
    <row r="24" spans="1:11" ht="15">
      <c r="A24" s="8" t="s">
        <v>28</v>
      </c>
      <c r="C24" s="9"/>
      <c r="E24" s="55">
        <f>SUM(Reserve!E23)</f>
        <v>0.6900000000007822</v>
      </c>
      <c r="I24" s="89"/>
      <c r="J24" s="90"/>
      <c r="K24" s="90"/>
    </row>
    <row r="25" spans="1:16" ht="12.75">
      <c r="A25" s="8" t="s">
        <v>29</v>
      </c>
      <c r="C25" s="9"/>
      <c r="E25">
        <f>SUM(Current!F129)</f>
        <v>11416.860000000002</v>
      </c>
      <c r="I25" s="2"/>
      <c r="J25" s="2"/>
      <c r="K25" s="2"/>
      <c r="M25" s="88"/>
      <c r="P25" s="91"/>
    </row>
    <row r="26" spans="1:16" ht="12.75">
      <c r="A26" s="8" t="s">
        <v>221</v>
      </c>
      <c r="C26" s="9"/>
      <c r="E26" s="55">
        <f>SUM(Monmouth!E7)</f>
        <v>8500.51</v>
      </c>
      <c r="I26" s="2"/>
      <c r="J26" s="2"/>
      <c r="K26" s="2"/>
      <c r="M26" s="88"/>
      <c r="P26" s="91"/>
    </row>
    <row r="27" spans="1:16" ht="12.75">
      <c r="A27" s="8"/>
      <c r="C27" s="9"/>
      <c r="I27" s="2"/>
      <c r="J27" s="2"/>
      <c r="K27" s="2"/>
      <c r="M27" s="88"/>
      <c r="P27" s="91"/>
    </row>
    <row r="28" spans="1:16" ht="12.75">
      <c r="A28" s="8"/>
      <c r="C28" s="9"/>
      <c r="E28" s="1">
        <f>SUM(E24:E27)</f>
        <v>19918.060000000005</v>
      </c>
      <c r="G28" s="345">
        <f>SUM(G20-G18)</f>
        <v>3.637978807091713E-12</v>
      </c>
      <c r="I28" s="7"/>
      <c r="J28" s="337"/>
      <c r="K28" s="337"/>
      <c r="M28" s="88"/>
      <c r="P28" s="91"/>
    </row>
    <row r="29" spans="1:16" ht="12.75">
      <c r="A29" s="8"/>
      <c r="C29" s="9"/>
      <c r="I29" s="2"/>
      <c r="J29" s="2"/>
      <c r="K29" s="2"/>
      <c r="M29" s="88"/>
      <c r="P29" s="91"/>
    </row>
    <row r="30" spans="1:16" ht="15">
      <c r="A30" s="8" t="s">
        <v>222</v>
      </c>
      <c r="F30" s="1"/>
      <c r="I30" s="2"/>
      <c r="J30" s="89"/>
      <c r="K30" s="89"/>
      <c r="M30" s="88"/>
      <c r="P30" s="91"/>
    </row>
    <row r="31" spans="1:16" ht="15">
      <c r="A31" s="8" t="s">
        <v>262</v>
      </c>
      <c r="B31" s="3"/>
      <c r="C31" s="182"/>
      <c r="D31">
        <v>0</v>
      </c>
      <c r="E31">
        <v>0</v>
      </c>
      <c r="G31" s="345">
        <f>SUM(G28-E31)</f>
        <v>3.637978807091713E-12</v>
      </c>
      <c r="I31" s="2"/>
      <c r="J31" s="341"/>
      <c r="M31" s="92"/>
      <c r="P31" s="91"/>
    </row>
    <row r="32" spans="1:16" ht="12.75">
      <c r="A32" s="6"/>
      <c r="B32" s="5"/>
      <c r="C32" s="5"/>
      <c r="D32" s="5"/>
      <c r="M32" s="88"/>
      <c r="N32" s="88"/>
      <c r="O32" s="88"/>
      <c r="P32" s="91"/>
    </row>
    <row r="35" spans="1:5" ht="12.75">
      <c r="A35" s="1"/>
      <c r="B35" s="1"/>
      <c r="C35" s="1"/>
      <c r="D35" s="1"/>
      <c r="E35" s="1"/>
    </row>
  </sheetData>
  <sheetProtection/>
  <mergeCells count="1">
    <mergeCell ref="I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xSplit="18840" topLeftCell="O1" activePane="topLeft" state="split"/>
      <selection pane="topLeft" activeCell="A36" sqref="A36"/>
      <selection pane="topRight" activeCell="O1" sqref="O1"/>
    </sheetView>
  </sheetViews>
  <sheetFormatPr defaultColWidth="11.421875" defaultRowHeight="12.75"/>
  <cols>
    <col min="1" max="1" width="27.140625" style="231" customWidth="1"/>
    <col min="2" max="2" width="14.57421875" style="231" customWidth="1"/>
    <col min="3" max="3" width="4.421875" style="0" customWidth="1"/>
    <col min="4" max="4" width="11.421875" style="0" customWidth="1"/>
    <col min="5" max="5" width="9.140625" style="0" customWidth="1"/>
  </cols>
  <sheetData>
    <row r="1" spans="1:3" ht="12.75">
      <c r="A1" s="230" t="s">
        <v>51</v>
      </c>
      <c r="C1" s="8"/>
    </row>
    <row r="2" spans="1:11" ht="12.75">
      <c r="A2" s="228" t="s">
        <v>56</v>
      </c>
      <c r="B2" s="229" t="s">
        <v>122</v>
      </c>
      <c r="C2" s="228"/>
      <c r="D2" s="232"/>
      <c r="E2" s="235"/>
      <c r="F2" s="231"/>
      <c r="I2" s="2"/>
      <c r="J2" s="2"/>
      <c r="K2" s="2"/>
    </row>
    <row r="3" spans="1:14" ht="12.75">
      <c r="A3" s="228" t="s">
        <v>57</v>
      </c>
      <c r="B3" s="228">
        <v>1050</v>
      </c>
      <c r="C3" s="28"/>
      <c r="D3" s="232"/>
      <c r="E3" s="232"/>
      <c r="F3" s="231"/>
      <c r="H3" s="4" t="s">
        <v>38</v>
      </c>
      <c r="I3" s="2"/>
      <c r="J3" s="231">
        <v>1050</v>
      </c>
      <c r="K3" s="2"/>
      <c r="L3" s="15" t="s">
        <v>12</v>
      </c>
      <c r="M3" s="2"/>
      <c r="N3" s="231">
        <v>200</v>
      </c>
    </row>
    <row r="4" spans="1:14" ht="12.75">
      <c r="A4" s="228" t="s">
        <v>58</v>
      </c>
      <c r="B4"/>
      <c r="C4" s="28"/>
      <c r="D4" s="228" t="s">
        <v>123</v>
      </c>
      <c r="E4" s="232"/>
      <c r="F4" s="231"/>
      <c r="G4" s="231"/>
      <c r="H4" s="231" t="s">
        <v>38</v>
      </c>
      <c r="I4" s="231"/>
      <c r="J4" s="2">
        <v>250</v>
      </c>
      <c r="K4" s="2"/>
      <c r="L4" s="4" t="s">
        <v>119</v>
      </c>
      <c r="M4" s="2"/>
      <c r="N4" s="231">
        <v>5820</v>
      </c>
    </row>
    <row r="5" spans="1:14" ht="12.75">
      <c r="A5" s="228" t="s">
        <v>59</v>
      </c>
      <c r="B5" s="228">
        <v>1000</v>
      </c>
      <c r="C5" s="28"/>
      <c r="D5" s="232"/>
      <c r="E5" s="232"/>
      <c r="F5" s="231"/>
      <c r="G5" s="231"/>
      <c r="H5" s="231" t="s">
        <v>38</v>
      </c>
      <c r="I5" s="231"/>
      <c r="J5" s="231">
        <v>1000</v>
      </c>
      <c r="K5" s="2"/>
      <c r="L5" s="267" t="s">
        <v>95</v>
      </c>
      <c r="M5" s="2"/>
      <c r="N5" s="231">
        <v>1500</v>
      </c>
    </row>
    <row r="6" spans="1:14" ht="12.75">
      <c r="A6" s="228" t="s">
        <v>61</v>
      </c>
      <c r="B6" s="228">
        <v>700</v>
      </c>
      <c r="C6" s="28"/>
      <c r="D6" s="232"/>
      <c r="E6" s="232"/>
      <c r="F6" s="231"/>
      <c r="G6" s="231"/>
      <c r="H6" s="4" t="s">
        <v>120</v>
      </c>
      <c r="I6" s="231"/>
      <c r="J6" s="231">
        <v>700</v>
      </c>
      <c r="K6" s="2"/>
      <c r="L6" s="15" t="s">
        <v>10</v>
      </c>
      <c r="M6" s="2"/>
      <c r="N6" s="231">
        <v>700</v>
      </c>
    </row>
    <row r="7" spans="1:15" ht="12.75">
      <c r="A7" s="228" t="s">
        <v>124</v>
      </c>
      <c r="B7" s="227">
        <v>500</v>
      </c>
      <c r="C7" s="28"/>
      <c r="D7" s="232" t="s">
        <v>125</v>
      </c>
      <c r="E7" s="232"/>
      <c r="F7" s="231"/>
      <c r="G7" s="231"/>
      <c r="H7" s="231" t="s">
        <v>120</v>
      </c>
      <c r="I7" s="231"/>
      <c r="J7" s="230">
        <v>500</v>
      </c>
      <c r="K7" s="2"/>
      <c r="L7" s="267" t="s">
        <v>10</v>
      </c>
      <c r="M7" s="2"/>
      <c r="N7" s="231">
        <v>430</v>
      </c>
      <c r="O7">
        <f>SUM(N6:N7)</f>
        <v>1130</v>
      </c>
    </row>
    <row r="8" spans="1:14" ht="12.75">
      <c r="A8" s="228" t="s">
        <v>64</v>
      </c>
      <c r="B8" s="228">
        <v>700</v>
      </c>
      <c r="C8" s="28"/>
      <c r="D8" s="232"/>
      <c r="E8" s="232"/>
      <c r="F8" s="231"/>
      <c r="G8" s="231"/>
      <c r="H8" s="15" t="s">
        <v>10</v>
      </c>
      <c r="I8" s="2"/>
      <c r="J8" s="231">
        <v>700</v>
      </c>
      <c r="K8" s="2"/>
      <c r="L8" s="15" t="s">
        <v>11</v>
      </c>
      <c r="M8" s="2"/>
      <c r="N8" s="231">
        <v>240</v>
      </c>
    </row>
    <row r="9" spans="1:14" ht="12.75">
      <c r="A9" s="228" t="s">
        <v>65</v>
      </c>
      <c r="B9" s="228">
        <v>240</v>
      </c>
      <c r="C9" s="28"/>
      <c r="D9" s="232" t="s">
        <v>66</v>
      </c>
      <c r="E9" s="232"/>
      <c r="F9" s="231"/>
      <c r="H9" s="15" t="s">
        <v>11</v>
      </c>
      <c r="I9" s="2"/>
      <c r="J9" s="231">
        <v>240</v>
      </c>
      <c r="K9" s="2"/>
      <c r="L9" s="267" t="s">
        <v>11</v>
      </c>
      <c r="M9" s="2"/>
      <c r="N9" s="231">
        <v>700</v>
      </c>
    </row>
    <row r="10" spans="1:15" ht="12.75">
      <c r="A10" s="228" t="s">
        <v>67</v>
      </c>
      <c r="B10" s="228">
        <v>700</v>
      </c>
      <c r="C10" s="28"/>
      <c r="D10" s="232" t="s">
        <v>68</v>
      </c>
      <c r="E10" s="232"/>
      <c r="F10" s="231"/>
      <c r="H10" s="267" t="s">
        <v>11</v>
      </c>
      <c r="I10" s="2"/>
      <c r="J10" s="231">
        <v>700</v>
      </c>
      <c r="K10" s="2"/>
      <c r="L10" s="267" t="s">
        <v>11</v>
      </c>
      <c r="M10" s="2"/>
      <c r="N10" s="231">
        <v>800</v>
      </c>
      <c r="O10">
        <f>SUM(N8:N10)</f>
        <v>1740</v>
      </c>
    </row>
    <row r="11" spans="1:15" ht="13.5" thickBot="1">
      <c r="A11" s="228" t="s">
        <v>69</v>
      </c>
      <c r="B11" s="228">
        <v>800</v>
      </c>
      <c r="C11" s="28"/>
      <c r="D11" s="235" t="s">
        <v>70</v>
      </c>
      <c r="E11" s="235"/>
      <c r="F11" s="231"/>
      <c r="H11" s="267" t="s">
        <v>11</v>
      </c>
      <c r="I11" s="2"/>
      <c r="J11" s="231">
        <v>800</v>
      </c>
      <c r="K11" s="2"/>
      <c r="L11" s="4" t="s">
        <v>121</v>
      </c>
      <c r="M11" s="2"/>
      <c r="N11" s="231">
        <v>80</v>
      </c>
      <c r="O11" s="231">
        <v>80</v>
      </c>
    </row>
    <row r="12" spans="1:15" ht="12.75">
      <c r="A12" s="228" t="s">
        <v>71</v>
      </c>
      <c r="B12" s="228">
        <v>150</v>
      </c>
      <c r="C12" s="240"/>
      <c r="D12" s="241" t="s">
        <v>72</v>
      </c>
      <c r="E12" s="242"/>
      <c r="F12" s="243"/>
      <c r="H12" s="15" t="s">
        <v>20</v>
      </c>
      <c r="I12" s="2"/>
      <c r="J12" s="231">
        <v>150</v>
      </c>
      <c r="K12" s="2"/>
      <c r="L12" s="267" t="s">
        <v>13</v>
      </c>
      <c r="M12" s="2"/>
      <c r="N12" s="231">
        <v>500</v>
      </c>
      <c r="O12" s="231">
        <v>500</v>
      </c>
    </row>
    <row r="13" spans="1:15" ht="15">
      <c r="A13" s="228" t="s">
        <v>73</v>
      </c>
      <c r="B13" s="228">
        <v>460</v>
      </c>
      <c r="C13" s="240"/>
      <c r="D13" s="110" t="s">
        <v>74</v>
      </c>
      <c r="E13" s="28"/>
      <c r="F13" s="30"/>
      <c r="H13" s="267" t="s">
        <v>38</v>
      </c>
      <c r="I13" s="2"/>
      <c r="J13" s="231">
        <v>460</v>
      </c>
      <c r="K13" s="2"/>
      <c r="L13" s="4" t="s">
        <v>52</v>
      </c>
      <c r="M13" s="2"/>
      <c r="N13" s="231">
        <v>1950</v>
      </c>
      <c r="O13" s="231">
        <v>1950</v>
      </c>
    </row>
    <row r="14" spans="1:15" ht="12.75">
      <c r="A14" s="228" t="s">
        <v>75</v>
      </c>
      <c r="B14" s="228"/>
      <c r="C14" s="240" t="s">
        <v>76</v>
      </c>
      <c r="D14" s="244" t="s">
        <v>77</v>
      </c>
      <c r="E14" s="228"/>
      <c r="F14" s="245"/>
      <c r="H14" s="267" t="s">
        <v>38</v>
      </c>
      <c r="I14" s="2"/>
      <c r="J14" s="231">
        <v>50</v>
      </c>
      <c r="K14" s="2"/>
      <c r="L14" s="15" t="s">
        <v>20</v>
      </c>
      <c r="M14" s="2"/>
      <c r="N14" s="231">
        <v>150</v>
      </c>
      <c r="O14" s="231">
        <v>150</v>
      </c>
    </row>
    <row r="15" spans="1:14" ht="12.75">
      <c r="A15" s="228" t="s">
        <v>78</v>
      </c>
      <c r="B15" s="228"/>
      <c r="C15" s="240" t="s">
        <v>79</v>
      </c>
      <c r="D15" s="244" t="s">
        <v>80</v>
      </c>
      <c r="E15" s="228"/>
      <c r="F15" s="245">
        <v>1345</v>
      </c>
      <c r="H15" s="4" t="s">
        <v>121</v>
      </c>
      <c r="I15" s="2"/>
      <c r="J15" s="231">
        <v>80</v>
      </c>
      <c r="K15" s="2"/>
      <c r="L15" s="4" t="s">
        <v>40</v>
      </c>
      <c r="M15" s="2"/>
      <c r="N15" s="231">
        <v>150</v>
      </c>
    </row>
    <row r="16" spans="1:14" ht="12.75">
      <c r="A16" s="228" t="s">
        <v>81</v>
      </c>
      <c r="B16" s="228">
        <v>5820</v>
      </c>
      <c r="C16" s="240"/>
      <c r="D16" s="244" t="s">
        <v>82</v>
      </c>
      <c r="E16" s="228"/>
      <c r="F16" s="245">
        <v>500</v>
      </c>
      <c r="H16" s="4" t="s">
        <v>119</v>
      </c>
      <c r="I16" s="2"/>
      <c r="J16" s="231">
        <v>5820</v>
      </c>
      <c r="K16" s="2"/>
      <c r="L16" s="267" t="s">
        <v>40</v>
      </c>
      <c r="M16" s="2"/>
      <c r="N16" s="231">
        <v>350</v>
      </c>
    </row>
    <row r="17" spans="1:18" ht="12.75">
      <c r="A17" s="228" t="s">
        <v>83</v>
      </c>
      <c r="B17" s="228">
        <v>150</v>
      </c>
      <c r="C17" s="240"/>
      <c r="D17" s="244" t="s">
        <v>84</v>
      </c>
      <c r="E17" s="228"/>
      <c r="F17" s="245">
        <v>280</v>
      </c>
      <c r="H17" s="4" t="s">
        <v>40</v>
      </c>
      <c r="I17" s="2"/>
      <c r="J17" s="231">
        <v>150</v>
      </c>
      <c r="K17" s="2"/>
      <c r="L17" s="267" t="s">
        <v>40</v>
      </c>
      <c r="M17" s="231"/>
      <c r="N17" s="231">
        <v>100</v>
      </c>
      <c r="R17" s="15"/>
    </row>
    <row r="18" spans="1:14" ht="12.75">
      <c r="A18" s="228" t="s">
        <v>13</v>
      </c>
      <c r="B18" s="228">
        <v>500</v>
      </c>
      <c r="C18" s="240"/>
      <c r="D18" s="244" t="s">
        <v>85</v>
      </c>
      <c r="E18" s="228"/>
      <c r="F18" s="52">
        <v>200</v>
      </c>
      <c r="H18" s="267" t="s">
        <v>13</v>
      </c>
      <c r="I18" s="2"/>
      <c r="J18" s="231">
        <v>500</v>
      </c>
      <c r="K18" s="2"/>
      <c r="L18" s="267" t="s">
        <v>40</v>
      </c>
      <c r="M18" s="231"/>
      <c r="N18" s="231">
        <v>250</v>
      </c>
    </row>
    <row r="19" spans="1:14" ht="13.5" thickBot="1">
      <c r="A19" s="228" t="s">
        <v>86</v>
      </c>
      <c r="B19" s="228">
        <v>350</v>
      </c>
      <c r="C19" s="240"/>
      <c r="D19" s="33"/>
      <c r="E19" s="34"/>
      <c r="F19" s="35">
        <f>SUM(F14:F18)</f>
        <v>2325</v>
      </c>
      <c r="H19" s="267" t="s">
        <v>40</v>
      </c>
      <c r="I19" s="2"/>
      <c r="J19" s="231">
        <v>350</v>
      </c>
      <c r="K19" s="2"/>
      <c r="L19" s="267" t="s">
        <v>40</v>
      </c>
      <c r="M19" s="2"/>
      <c r="N19" s="231">
        <v>150</v>
      </c>
    </row>
    <row r="20" spans="1:14" ht="12.75">
      <c r="A20" s="228" t="s">
        <v>87</v>
      </c>
      <c r="B20" s="246">
        <v>100</v>
      </c>
      <c r="C20" s="28"/>
      <c r="D20" s="40"/>
      <c r="E20" s="40"/>
      <c r="F20" s="40"/>
      <c r="H20" s="267" t="s">
        <v>40</v>
      </c>
      <c r="I20" s="231"/>
      <c r="J20" s="231">
        <v>100</v>
      </c>
      <c r="K20" s="230"/>
      <c r="L20" s="267" t="s">
        <v>40</v>
      </c>
      <c r="M20" s="2"/>
      <c r="N20" s="231">
        <v>100</v>
      </c>
    </row>
    <row r="21" spans="1:15" ht="12.75">
      <c r="A21" s="228" t="s">
        <v>88</v>
      </c>
      <c r="B21" s="228">
        <v>250</v>
      </c>
      <c r="C21" s="228"/>
      <c r="D21" s="227" t="s">
        <v>89</v>
      </c>
      <c r="E21" s="28"/>
      <c r="F21" s="28"/>
      <c r="H21" s="267" t="s">
        <v>40</v>
      </c>
      <c r="I21" s="231"/>
      <c r="J21" s="231">
        <v>250</v>
      </c>
      <c r="K21" s="231"/>
      <c r="L21" s="267" t="s">
        <v>40</v>
      </c>
      <c r="M21" s="2"/>
      <c r="N21" s="231">
        <v>100</v>
      </c>
      <c r="O21">
        <f>SUM(N15:N21)</f>
        <v>1200</v>
      </c>
    </row>
    <row r="22" spans="1:14" ht="12.75">
      <c r="A22" s="228" t="s">
        <v>12</v>
      </c>
      <c r="B22" s="228">
        <v>200</v>
      </c>
      <c r="C22" s="232"/>
      <c r="D22" s="228" t="s">
        <v>90</v>
      </c>
      <c r="E22" s="228"/>
      <c r="F22" s="228">
        <v>11.59</v>
      </c>
      <c r="H22" s="15" t="s">
        <v>12</v>
      </c>
      <c r="I22" s="2"/>
      <c r="J22" s="231">
        <v>200</v>
      </c>
      <c r="K22" s="2"/>
      <c r="L22" s="4" t="s">
        <v>120</v>
      </c>
      <c r="M22" s="231"/>
      <c r="N22" s="231">
        <v>700</v>
      </c>
    </row>
    <row r="23" spans="1:14" ht="13.5" thickBot="1">
      <c r="A23" s="228" t="s">
        <v>91</v>
      </c>
      <c r="B23" s="228">
        <v>100</v>
      </c>
      <c r="C23" s="232" t="s">
        <v>92</v>
      </c>
      <c r="D23" s="235"/>
      <c r="E23" s="235"/>
      <c r="F23" s="231"/>
      <c r="H23" s="15" t="s">
        <v>9</v>
      </c>
      <c r="I23" s="2"/>
      <c r="J23" s="231">
        <v>200</v>
      </c>
      <c r="K23" s="2"/>
      <c r="L23" s="231" t="s">
        <v>120</v>
      </c>
      <c r="M23" s="231"/>
      <c r="N23" s="230">
        <v>500</v>
      </c>
    </row>
    <row r="24" spans="1:15" ht="12.75">
      <c r="A24" s="228" t="s">
        <v>93</v>
      </c>
      <c r="B24" s="228">
        <v>150</v>
      </c>
      <c r="C24" s="248"/>
      <c r="D24" s="241" t="s">
        <v>94</v>
      </c>
      <c r="E24" s="242"/>
      <c r="F24" s="243"/>
      <c r="H24" s="267" t="s">
        <v>40</v>
      </c>
      <c r="I24" s="2"/>
      <c r="J24" s="231">
        <v>150</v>
      </c>
      <c r="K24" s="2"/>
      <c r="L24" s="267" t="s">
        <v>120</v>
      </c>
      <c r="M24" s="2"/>
      <c r="N24" s="231">
        <v>4500</v>
      </c>
      <c r="O24">
        <f>SUM(N22:N24)</f>
        <v>5700</v>
      </c>
    </row>
    <row r="25" spans="1:14" ht="12.75">
      <c r="A25" s="228" t="s">
        <v>95</v>
      </c>
      <c r="B25" s="228"/>
      <c r="C25" s="249" t="s">
        <v>96</v>
      </c>
      <c r="D25" s="250" t="s">
        <v>97</v>
      </c>
      <c r="E25" s="228"/>
      <c r="F25" s="245"/>
      <c r="H25" s="267" t="s">
        <v>95</v>
      </c>
      <c r="I25" s="2"/>
      <c r="J25" s="231">
        <v>1500</v>
      </c>
      <c r="K25" s="2"/>
      <c r="L25" s="15" t="s">
        <v>14</v>
      </c>
      <c r="M25" s="2"/>
      <c r="N25" s="231">
        <v>500</v>
      </c>
    </row>
    <row r="26" spans="1:15" ht="12.75">
      <c r="A26" s="228" t="s">
        <v>98</v>
      </c>
      <c r="B26" s="228">
        <v>1950</v>
      </c>
      <c r="C26" s="246"/>
      <c r="D26" s="244" t="s">
        <v>99</v>
      </c>
      <c r="E26" s="228"/>
      <c r="F26" s="245">
        <v>50</v>
      </c>
      <c r="H26" s="4" t="s">
        <v>52</v>
      </c>
      <c r="I26" s="2"/>
      <c r="J26" s="231">
        <v>1950</v>
      </c>
      <c r="K26" s="2"/>
      <c r="L26" s="267" t="s">
        <v>14</v>
      </c>
      <c r="M26" s="2"/>
      <c r="N26" s="231">
        <v>400</v>
      </c>
      <c r="O26">
        <f>SUM(N25:N26)</f>
        <v>900</v>
      </c>
    </row>
    <row r="27" spans="1:14" ht="12.75">
      <c r="A27" s="229" t="s">
        <v>100</v>
      </c>
      <c r="B27" s="228">
        <v>430</v>
      </c>
      <c r="C27" s="246"/>
      <c r="D27" s="244" t="s">
        <v>101</v>
      </c>
      <c r="E27" s="228"/>
      <c r="F27" s="245">
        <v>155</v>
      </c>
      <c r="H27" s="267" t="s">
        <v>10</v>
      </c>
      <c r="I27" s="2"/>
      <c r="J27" s="231">
        <v>430</v>
      </c>
      <c r="K27" s="2"/>
      <c r="L27" s="4" t="s">
        <v>38</v>
      </c>
      <c r="M27" s="2"/>
      <c r="N27" s="231">
        <v>1050</v>
      </c>
    </row>
    <row r="28" spans="1:14" ht="12.75">
      <c r="A28" s="228" t="s">
        <v>102</v>
      </c>
      <c r="B28" s="236">
        <v>4500</v>
      </c>
      <c r="C28" s="246"/>
      <c r="D28" s="244" t="s">
        <v>103</v>
      </c>
      <c r="E28" s="251"/>
      <c r="F28" s="245">
        <v>200</v>
      </c>
      <c r="H28" s="267" t="s">
        <v>120</v>
      </c>
      <c r="I28" s="2"/>
      <c r="J28" s="231">
        <v>4500</v>
      </c>
      <c r="K28" s="2"/>
      <c r="L28" s="231" t="s">
        <v>38</v>
      </c>
      <c r="M28" s="231"/>
      <c r="N28" s="2">
        <v>250</v>
      </c>
    </row>
    <row r="29" spans="1:14" ht="13.5" thickBot="1">
      <c r="A29" s="228" t="s">
        <v>104</v>
      </c>
      <c r="B29" s="228"/>
      <c r="C29" s="246" t="s">
        <v>105</v>
      </c>
      <c r="D29" s="252"/>
      <c r="E29" s="253"/>
      <c r="F29" s="254">
        <f>SUM(F26:F28)</f>
        <v>405</v>
      </c>
      <c r="H29" s="15" t="s">
        <v>14</v>
      </c>
      <c r="I29" s="2"/>
      <c r="J29" s="231">
        <v>500</v>
      </c>
      <c r="K29" s="2"/>
      <c r="L29" s="231" t="s">
        <v>38</v>
      </c>
      <c r="M29" s="231"/>
      <c r="N29" s="231">
        <v>1000</v>
      </c>
    </row>
    <row r="30" spans="1:14" ht="12.75">
      <c r="A30" s="228" t="s">
        <v>53</v>
      </c>
      <c r="B30" s="228"/>
      <c r="C30" s="28" t="s">
        <v>106</v>
      </c>
      <c r="D30" s="233"/>
      <c r="E30" s="234"/>
      <c r="F30" s="231"/>
      <c r="H30" s="267" t="s">
        <v>14</v>
      </c>
      <c r="I30" s="2"/>
      <c r="J30" s="231">
        <v>400</v>
      </c>
      <c r="K30" s="2"/>
      <c r="L30" s="267" t="s">
        <v>38</v>
      </c>
      <c r="M30" s="2"/>
      <c r="N30" s="231">
        <v>460</v>
      </c>
    </row>
    <row r="31" spans="1:15" ht="12.75">
      <c r="A31" s="228" t="s">
        <v>107</v>
      </c>
      <c r="B31" s="228"/>
      <c r="C31" s="28" t="s">
        <v>92</v>
      </c>
      <c r="D31" s="232"/>
      <c r="E31" s="228"/>
      <c r="F31" s="231"/>
      <c r="H31" s="267" t="s">
        <v>40</v>
      </c>
      <c r="I31" s="2"/>
      <c r="J31" s="231">
        <v>100</v>
      </c>
      <c r="K31" s="231"/>
      <c r="L31" s="267" t="s">
        <v>38</v>
      </c>
      <c r="M31" s="2"/>
      <c r="N31" s="231">
        <v>50</v>
      </c>
      <c r="O31">
        <f>SUM(N28:N31)</f>
        <v>1760</v>
      </c>
    </row>
    <row r="32" spans="1:14" ht="12.75">
      <c r="A32" s="228" t="s">
        <v>108</v>
      </c>
      <c r="B32" s="228"/>
      <c r="C32" s="28" t="s">
        <v>92</v>
      </c>
      <c r="D32" s="232"/>
      <c r="E32" s="228"/>
      <c r="F32" s="231"/>
      <c r="H32" s="267" t="s">
        <v>40</v>
      </c>
      <c r="I32" s="2"/>
      <c r="J32" s="231">
        <v>100</v>
      </c>
      <c r="K32" s="231"/>
      <c r="L32" s="15" t="s">
        <v>9</v>
      </c>
      <c r="M32" s="2"/>
      <c r="N32" s="231">
        <v>200</v>
      </c>
    </row>
    <row r="33" spans="1:14" ht="12.75">
      <c r="A33" s="228"/>
      <c r="B33" s="231">
        <f>SUM(B3:B32)</f>
        <v>20800</v>
      </c>
      <c r="C33" s="28"/>
      <c r="E33" s="255"/>
      <c r="F33" s="2"/>
      <c r="H33" s="4"/>
      <c r="I33" s="2"/>
      <c r="J33" s="2"/>
      <c r="K33" s="2"/>
      <c r="L33" s="2"/>
      <c r="M33" s="2"/>
      <c r="N33" s="2"/>
    </row>
    <row r="34" spans="1:5" ht="12.75">
      <c r="A34" s="228"/>
      <c r="B34" s="227">
        <v>6277</v>
      </c>
      <c r="C34" s="256" t="s">
        <v>126</v>
      </c>
      <c r="D34" s="257"/>
      <c r="E34" s="257"/>
    </row>
    <row r="35" spans="1:3" ht="12.75">
      <c r="A35" s="228"/>
      <c r="B35" s="228">
        <f>SUM(B33:B34)</f>
        <v>27077</v>
      </c>
      <c r="C35" s="28"/>
    </row>
    <row r="36" spans="1:15" ht="12.75">
      <c r="A36"/>
      <c r="B36"/>
      <c r="O36" s="2"/>
    </row>
    <row r="37" spans="1:15" ht="12.75">
      <c r="A37" s="259" t="s">
        <v>127</v>
      </c>
      <c r="E37" s="4"/>
      <c r="F37" s="4"/>
      <c r="O37" s="2"/>
    </row>
    <row r="38" spans="1:15" ht="12.75">
      <c r="A38" s="259" t="s">
        <v>128</v>
      </c>
      <c r="E38" s="2"/>
      <c r="F38" s="2"/>
      <c r="O38" s="2"/>
    </row>
    <row r="39" spans="1:6" ht="12.75">
      <c r="A39" s="3"/>
      <c r="B39" s="2"/>
      <c r="C39" s="2"/>
      <c r="D39" s="3"/>
      <c r="E39" s="2"/>
      <c r="F39" s="2"/>
    </row>
    <row r="40" spans="1:8" ht="12.75">
      <c r="A40" s="3"/>
      <c r="B40" s="2"/>
      <c r="C40" s="2"/>
      <c r="D40" s="3"/>
      <c r="E40" s="2"/>
      <c r="F40" s="2"/>
      <c r="H40" s="231"/>
    </row>
    <row r="41" spans="1:8" ht="12.75">
      <c r="A41" s="3" t="s">
        <v>113</v>
      </c>
      <c r="B41" s="2"/>
      <c r="C41" s="2"/>
      <c r="D41" s="3"/>
      <c r="E41" s="2"/>
      <c r="F41" s="2"/>
      <c r="H41" s="231"/>
    </row>
    <row r="42" spans="1:6" ht="12.75">
      <c r="A42" s="231" t="s">
        <v>112</v>
      </c>
      <c r="C42" s="231"/>
      <c r="D42" s="3"/>
      <c r="E42" s="2"/>
      <c r="F42" s="2"/>
    </row>
    <row r="43" spans="1:15" ht="12.75">
      <c r="A43" s="3"/>
      <c r="B43" s="2"/>
      <c r="C43" s="2"/>
      <c r="D43" s="2"/>
      <c r="E43" s="2"/>
      <c r="F43" s="2"/>
      <c r="O43" s="231"/>
    </row>
    <row r="44" spans="1:15" ht="12.75">
      <c r="A44" s="231" t="s">
        <v>114</v>
      </c>
      <c r="B44" s="258"/>
      <c r="C44" s="231"/>
      <c r="D44" s="2"/>
      <c r="E44" s="2"/>
      <c r="F44" s="2"/>
      <c r="O44" s="231"/>
    </row>
    <row r="45" spans="1:2" ht="12.75">
      <c r="A45" t="s">
        <v>129</v>
      </c>
      <c r="B45"/>
    </row>
    <row r="46" spans="1:8" ht="12.75">
      <c r="A46" s="231" t="s">
        <v>130</v>
      </c>
      <c r="C46" s="231"/>
      <c r="D46" s="2"/>
      <c r="E46" s="2"/>
      <c r="F46" s="2"/>
      <c r="H46" s="237"/>
    </row>
    <row r="47" spans="3:7" ht="12.75">
      <c r="C47" s="2"/>
      <c r="D47" s="231"/>
      <c r="E47" s="2"/>
      <c r="F47" s="2"/>
      <c r="G47" s="2"/>
    </row>
    <row r="48" spans="3:7" ht="12.75">
      <c r="C48" s="2"/>
      <c r="D48" s="2"/>
      <c r="E48" s="2"/>
      <c r="F48" s="2"/>
      <c r="G48" s="2"/>
    </row>
    <row r="49" spans="3:7" ht="12.75">
      <c r="C49" s="2"/>
      <c r="D49" s="2"/>
      <c r="E49" s="2"/>
      <c r="F49" s="2"/>
      <c r="G49" s="2"/>
    </row>
    <row r="50" spans="1:15" ht="12.75">
      <c r="A50" s="230"/>
      <c r="B50" s="230"/>
      <c r="C50" s="231"/>
      <c r="D50" s="231"/>
      <c r="E50" s="231"/>
      <c r="F50" s="2"/>
      <c r="G50" s="2"/>
      <c r="O50" s="231"/>
    </row>
    <row r="51" spans="3:7" ht="12.75">
      <c r="C51" s="231"/>
      <c r="D51" s="231"/>
      <c r="E51" s="231"/>
      <c r="F51" s="2"/>
      <c r="G51" s="2"/>
    </row>
    <row r="52" spans="2:14" ht="12.75">
      <c r="B52" s="261"/>
      <c r="C52" s="261"/>
      <c r="D52" s="231"/>
      <c r="E52" s="262"/>
      <c r="F52" s="2"/>
      <c r="G52" s="2"/>
      <c r="N52" s="238"/>
    </row>
    <row r="53" spans="1:7" ht="12.75">
      <c r="A53" s="259"/>
      <c r="C53" s="231"/>
      <c r="D53" s="231"/>
      <c r="E53" s="231"/>
      <c r="F53" s="2"/>
      <c r="G53" s="2"/>
    </row>
    <row r="54" spans="3:7" ht="12.75">
      <c r="C54" s="231"/>
      <c r="D54" s="231"/>
      <c r="E54" s="231"/>
      <c r="F54" s="2"/>
      <c r="G54" s="2"/>
    </row>
    <row r="55" spans="3:14" ht="12.75">
      <c r="C55" s="231"/>
      <c r="D55" s="231"/>
      <c r="E55" s="231"/>
      <c r="F55" s="2"/>
      <c r="G55" s="2"/>
      <c r="N55" s="8"/>
    </row>
    <row r="56" spans="3:7" ht="12.75">
      <c r="C56" s="2"/>
      <c r="D56" s="231"/>
      <c r="E56" s="231"/>
      <c r="F56" s="2"/>
      <c r="G56" s="2"/>
    </row>
    <row r="57" spans="3:7" ht="12.75">
      <c r="C57" s="2"/>
      <c r="D57" s="231"/>
      <c r="E57" s="231"/>
      <c r="F57" s="2"/>
      <c r="G57" s="2"/>
    </row>
    <row r="58" spans="1:7" ht="12.75">
      <c r="A58" s="263"/>
      <c r="C58" s="2"/>
      <c r="D58" s="230"/>
      <c r="E58" s="2"/>
      <c r="F58" s="2"/>
      <c r="G58" s="2"/>
    </row>
    <row r="59" spans="3:7" ht="12.75">
      <c r="C59" s="2"/>
      <c r="D59" s="2"/>
      <c r="E59" s="2"/>
      <c r="F59" s="2"/>
      <c r="G59" s="2"/>
    </row>
    <row r="60" spans="9:10" ht="12.75">
      <c r="I60" s="231"/>
      <c r="J60" s="231"/>
    </row>
    <row r="61" spans="9:10" ht="12.75">
      <c r="I61" s="231"/>
      <c r="J61" s="231"/>
    </row>
    <row r="62" spans="9:10" ht="12.75">
      <c r="I62" s="231"/>
      <c r="J62" s="231"/>
    </row>
    <row r="63" spans="9:10" ht="12.75">
      <c r="I63" s="231"/>
      <c r="J63" s="231"/>
    </row>
  </sheetData>
  <sheetProtection/>
  <printOptions/>
  <pageMargins left="0.7086614173228347" right="0.7086614173228347" top="0.2" bottom="0.33" header="0.31496062992125984" footer="0.31496062992125984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8515625" style="0" customWidth="1"/>
    <col min="2" max="2" width="9.140625" style="0" customWidth="1"/>
    <col min="5" max="8" width="9.140625" style="109" customWidth="1"/>
    <col min="9" max="9" width="9.140625" style="213" customWidth="1"/>
    <col min="10" max="13" width="9.140625" style="109" customWidth="1"/>
    <col min="14" max="14" width="9.140625" style="213" customWidth="1"/>
  </cols>
  <sheetData>
    <row r="1" ht="15">
      <c r="B1" s="212"/>
    </row>
    <row r="2" spans="2:14" ht="15">
      <c r="B2" s="212"/>
      <c r="J2" s="206"/>
      <c r="K2" s="206"/>
      <c r="L2" s="206"/>
      <c r="M2" s="206"/>
      <c r="N2" s="206"/>
    </row>
    <row r="3" spans="2:14" ht="15">
      <c r="B3" s="212"/>
      <c r="J3" s="206"/>
      <c r="K3" s="206"/>
      <c r="L3" s="206"/>
      <c r="M3" s="206"/>
      <c r="N3" s="206"/>
    </row>
    <row r="4" spans="2:14" ht="15">
      <c r="B4" s="212"/>
      <c r="J4" s="206"/>
      <c r="K4" s="206"/>
      <c r="L4" s="206"/>
      <c r="M4" s="206"/>
      <c r="N4" s="206"/>
    </row>
    <row r="5" spans="2:14" ht="15">
      <c r="B5" s="212"/>
      <c r="J5" s="206"/>
      <c r="K5" s="206"/>
      <c r="L5" s="206"/>
      <c r="M5" s="206"/>
      <c r="N5" s="206"/>
    </row>
    <row r="6" spans="2:14" ht="15">
      <c r="B6" s="212"/>
      <c r="J6" s="206"/>
      <c r="K6" s="206"/>
      <c r="L6" s="206"/>
      <c r="M6" s="206"/>
      <c r="N6" s="206"/>
    </row>
    <row r="7" spans="2:14" ht="15">
      <c r="B7" s="212"/>
      <c r="J7" s="206"/>
      <c r="K7" s="206"/>
      <c r="L7" s="206"/>
      <c r="M7" s="206"/>
      <c r="N7" s="206"/>
    </row>
    <row r="8" spans="2:14" ht="15">
      <c r="B8" s="212"/>
      <c r="J8" s="206"/>
      <c r="K8" s="206"/>
      <c r="L8" s="206"/>
      <c r="M8" s="206"/>
      <c r="N8" s="206"/>
    </row>
    <row r="9" spans="2:14" ht="15">
      <c r="B9" s="212"/>
      <c r="J9" s="206"/>
      <c r="K9" s="206"/>
      <c r="L9" s="206"/>
      <c r="M9" s="206"/>
      <c r="N9" s="206"/>
    </row>
    <row r="10" spans="2:14" ht="15">
      <c r="B10" s="212"/>
      <c r="J10" s="206"/>
      <c r="K10" s="206"/>
      <c r="L10" s="206"/>
      <c r="M10" s="206"/>
      <c r="N10" s="206"/>
    </row>
    <row r="11" spans="2:14" ht="15">
      <c r="B11" s="212"/>
      <c r="J11" s="206"/>
      <c r="K11" s="206"/>
      <c r="L11" s="206"/>
      <c r="M11" s="206"/>
      <c r="N11" s="206"/>
    </row>
    <row r="12" spans="2:14" ht="15">
      <c r="B12" s="212"/>
      <c r="J12" s="206"/>
      <c r="K12" s="206"/>
      <c r="L12" s="206"/>
      <c r="M12" s="206"/>
      <c r="N12" s="206"/>
    </row>
    <row r="13" spans="2:14" ht="15">
      <c r="B13" s="212"/>
      <c r="J13" s="206"/>
      <c r="K13" s="206"/>
      <c r="L13" s="206"/>
      <c r="M13" s="206"/>
      <c r="N13" s="206"/>
    </row>
    <row r="14" spans="2:14" ht="15">
      <c r="B14" s="212"/>
      <c r="J14" s="206"/>
      <c r="K14" s="206"/>
      <c r="L14" s="206"/>
      <c r="M14" s="206"/>
      <c r="N14" s="206"/>
    </row>
    <row r="15" spans="2:14" ht="15">
      <c r="B15" s="212"/>
      <c r="J15" s="206"/>
      <c r="K15" s="206"/>
      <c r="L15" s="206"/>
      <c r="M15" s="206"/>
      <c r="N15" s="206"/>
    </row>
    <row r="16" ht="15">
      <c r="D16" s="92"/>
    </row>
    <row r="17" ht="15">
      <c r="D17" s="92"/>
    </row>
    <row r="18" spans="1:15" ht="15">
      <c r="A18" s="92"/>
      <c r="O18" s="92"/>
    </row>
  </sheetData>
  <sheetProtection/>
  <printOptions/>
  <pageMargins left="0.4724409448818898" right="0.3937007874015748" top="0.7480314960629921" bottom="0.7480314960629921" header="0.31496062992125984" footer="0.31496062992125984"/>
  <pageSetup fitToHeight="1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0.00390625" style="113" customWidth="1"/>
    <col min="2" max="2" width="10.7109375" style="113" customWidth="1"/>
    <col min="3" max="11" width="10.7109375" style="107" customWidth="1"/>
    <col min="12" max="12" width="10.7109375" style="216" customWidth="1"/>
    <col min="13" max="14" width="10.7109375" style="104" customWidth="1"/>
    <col min="15" max="16384" width="9.00390625" style="113" customWidth="1"/>
  </cols>
  <sheetData>
    <row r="1" spans="1:16" ht="26.25">
      <c r="A1" s="111"/>
      <c r="B1" s="112"/>
      <c r="O1" s="112"/>
      <c r="P1" s="112"/>
    </row>
    <row r="2" spans="1:16" ht="15" customHeight="1" thickBot="1">
      <c r="A2" s="114"/>
      <c r="B2" s="112"/>
      <c r="O2" s="112"/>
      <c r="P2" s="112"/>
    </row>
    <row r="3" spans="1:16" ht="18" customHeight="1" thickBot="1">
      <c r="A3" s="115"/>
      <c r="B3" s="115"/>
      <c r="C3" s="116"/>
      <c r="D3" s="117"/>
      <c r="E3" s="117"/>
      <c r="F3" s="117"/>
      <c r="G3" s="117"/>
      <c r="H3" s="117"/>
      <c r="I3" s="117"/>
      <c r="J3" s="117"/>
      <c r="K3" s="117"/>
      <c r="L3" s="217"/>
      <c r="M3" s="207"/>
      <c r="N3" s="118"/>
      <c r="O3" s="119"/>
      <c r="P3" s="184"/>
    </row>
    <row r="4" spans="1:16" ht="15">
      <c r="A4" s="120"/>
      <c r="B4" s="120"/>
      <c r="C4" s="121"/>
      <c r="D4" s="122"/>
      <c r="E4" s="122"/>
      <c r="F4" s="122"/>
      <c r="G4" s="122"/>
      <c r="H4" s="122"/>
      <c r="I4" s="122"/>
      <c r="J4" s="122"/>
      <c r="K4" s="122"/>
      <c r="L4" s="218"/>
      <c r="M4" s="208"/>
      <c r="N4" s="123"/>
      <c r="O4" s="124"/>
      <c r="P4" s="125"/>
    </row>
    <row r="5" spans="1:16" ht="15">
      <c r="A5" s="126"/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219"/>
      <c r="M5" s="209"/>
      <c r="N5" s="129"/>
      <c r="O5" s="130"/>
      <c r="P5" s="131"/>
    </row>
    <row r="6" spans="1:16" ht="15">
      <c r="A6" s="126"/>
      <c r="B6" s="126"/>
      <c r="C6" s="127"/>
      <c r="D6" s="128"/>
      <c r="E6" s="128"/>
      <c r="F6" s="128"/>
      <c r="G6" s="128"/>
      <c r="H6" s="128"/>
      <c r="I6" s="128"/>
      <c r="J6" s="128"/>
      <c r="K6" s="128"/>
      <c r="L6" s="219"/>
      <c r="M6" s="209"/>
      <c r="N6" s="129"/>
      <c r="O6" s="130"/>
      <c r="P6" s="131"/>
    </row>
    <row r="7" spans="1:16" ht="15">
      <c r="A7" s="126"/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219"/>
      <c r="M7" s="209"/>
      <c r="N7" s="129"/>
      <c r="O7" s="130"/>
      <c r="P7" s="131"/>
    </row>
    <row r="8" spans="1:16" ht="15">
      <c r="A8" s="126"/>
      <c r="B8" s="126"/>
      <c r="C8" s="127"/>
      <c r="D8" s="128"/>
      <c r="E8" s="128"/>
      <c r="F8" s="128"/>
      <c r="G8" s="128"/>
      <c r="H8" s="128"/>
      <c r="I8" s="128"/>
      <c r="J8" s="128"/>
      <c r="L8" s="219"/>
      <c r="M8" s="209"/>
      <c r="N8" s="129"/>
      <c r="O8" s="130"/>
      <c r="P8" s="131"/>
    </row>
    <row r="9" spans="1:16" ht="15">
      <c r="A9" s="126"/>
      <c r="B9" s="126"/>
      <c r="D9" s="128"/>
      <c r="E9" s="127"/>
      <c r="F9" s="128"/>
      <c r="G9" s="128"/>
      <c r="H9" s="128"/>
      <c r="I9" s="128"/>
      <c r="J9" s="128"/>
      <c r="K9" s="128"/>
      <c r="L9" s="219"/>
      <c r="M9" s="209"/>
      <c r="N9" s="129"/>
      <c r="O9" s="130"/>
      <c r="P9" s="131"/>
    </row>
    <row r="10" spans="1:16" ht="15">
      <c r="A10" s="126"/>
      <c r="B10" s="126"/>
      <c r="C10" s="127"/>
      <c r="D10" s="128"/>
      <c r="E10" s="128"/>
      <c r="F10" s="128"/>
      <c r="G10" s="128"/>
      <c r="H10" s="128"/>
      <c r="I10" s="128"/>
      <c r="J10" s="128"/>
      <c r="K10" s="128"/>
      <c r="L10" s="219"/>
      <c r="M10" s="209"/>
      <c r="N10" s="129"/>
      <c r="O10" s="130"/>
      <c r="P10" s="131"/>
    </row>
    <row r="11" spans="1:16" ht="15">
      <c r="A11" s="132"/>
      <c r="B11" s="132"/>
      <c r="C11" s="133"/>
      <c r="D11" s="134"/>
      <c r="E11" s="134"/>
      <c r="F11" s="134"/>
      <c r="G11" s="134"/>
      <c r="H11" s="134"/>
      <c r="I11" s="134"/>
      <c r="J11" s="134"/>
      <c r="K11" s="134"/>
      <c r="L11" s="220"/>
      <c r="M11" s="135"/>
      <c r="N11" s="136"/>
      <c r="O11" s="137"/>
      <c r="P11" s="138"/>
    </row>
    <row r="12" spans="1:16" ht="15">
      <c r="A12" s="126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221"/>
      <c r="M12" s="139"/>
      <c r="N12" s="139"/>
      <c r="O12" s="137"/>
      <c r="P12" s="138"/>
    </row>
    <row r="13" spans="1:16" ht="15">
      <c r="A13" s="126"/>
      <c r="B13" s="126"/>
      <c r="C13" s="127"/>
      <c r="D13" s="128"/>
      <c r="E13" s="128"/>
      <c r="F13" s="128"/>
      <c r="G13" s="128"/>
      <c r="H13" s="128"/>
      <c r="I13" s="128"/>
      <c r="J13" s="128"/>
      <c r="K13" s="128"/>
      <c r="L13" s="219"/>
      <c r="M13" s="209"/>
      <c r="N13" s="129"/>
      <c r="O13" s="130"/>
      <c r="P13" s="131"/>
    </row>
    <row r="14" spans="1:16" ht="15">
      <c r="A14" s="126"/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219"/>
      <c r="M14" s="209"/>
      <c r="N14" s="129"/>
      <c r="O14" s="130"/>
      <c r="P14" s="131"/>
    </row>
    <row r="15" spans="1:16" ht="15">
      <c r="A15" s="140"/>
      <c r="B15" s="126"/>
      <c r="C15" s="127"/>
      <c r="D15" s="128"/>
      <c r="F15" s="128"/>
      <c r="G15" s="128"/>
      <c r="H15" s="128"/>
      <c r="I15" s="128"/>
      <c r="J15" s="128"/>
      <c r="K15" s="128"/>
      <c r="L15" s="219"/>
      <c r="M15" s="209"/>
      <c r="N15" s="129"/>
      <c r="O15" s="130"/>
      <c r="P15" s="131"/>
    </row>
    <row r="16" spans="1:16" ht="15">
      <c r="A16" s="126"/>
      <c r="B16" s="126"/>
      <c r="C16" s="127"/>
      <c r="D16" s="128"/>
      <c r="E16" s="128"/>
      <c r="F16" s="8"/>
      <c r="G16" s="128"/>
      <c r="H16" s="128"/>
      <c r="J16" s="128"/>
      <c r="K16" s="128"/>
      <c r="L16" s="219"/>
      <c r="M16" s="209"/>
      <c r="N16" s="129"/>
      <c r="O16" s="130"/>
      <c r="P16" s="131"/>
    </row>
    <row r="17" spans="1:16" ht="15">
      <c r="A17" s="140"/>
      <c r="B17" s="126"/>
      <c r="C17" s="127"/>
      <c r="D17" s="128"/>
      <c r="E17" s="128"/>
      <c r="F17" s="128"/>
      <c r="G17" s="128"/>
      <c r="H17" s="128"/>
      <c r="I17" s="128"/>
      <c r="J17" s="128"/>
      <c r="K17" s="128"/>
      <c r="L17" s="219"/>
      <c r="M17" s="209"/>
      <c r="N17" s="129"/>
      <c r="O17" s="130"/>
      <c r="P17" s="131"/>
    </row>
    <row r="18" spans="1:16" ht="15">
      <c r="A18" s="126"/>
      <c r="B18" s="126"/>
      <c r="C18" s="127"/>
      <c r="D18" s="128"/>
      <c r="E18" s="128"/>
      <c r="F18" s="128"/>
      <c r="G18" s="128"/>
      <c r="H18" s="128"/>
      <c r="I18" s="128"/>
      <c r="K18" s="128"/>
      <c r="L18" s="219"/>
      <c r="M18" s="209"/>
      <c r="N18" s="129"/>
      <c r="O18" s="130"/>
      <c r="P18" s="131"/>
    </row>
    <row r="19" spans="1:16" ht="15">
      <c r="A19" s="126"/>
      <c r="B19" s="126"/>
      <c r="C19" s="127"/>
      <c r="D19" s="128"/>
      <c r="E19" s="128"/>
      <c r="F19" s="128"/>
      <c r="G19" s="128"/>
      <c r="H19" s="128"/>
      <c r="I19" s="128"/>
      <c r="J19" s="128"/>
      <c r="K19" s="128"/>
      <c r="L19" s="219"/>
      <c r="M19" s="209"/>
      <c r="N19" s="129"/>
      <c r="O19" s="130"/>
      <c r="P19" s="131"/>
    </row>
    <row r="20" spans="1:16" ht="15.75" customHeight="1">
      <c r="A20" s="132"/>
      <c r="B20" s="132"/>
      <c r="C20" s="133"/>
      <c r="D20" s="134"/>
      <c r="E20" s="134"/>
      <c r="F20" s="134"/>
      <c r="G20" s="134"/>
      <c r="H20" s="134"/>
      <c r="I20" s="134"/>
      <c r="J20" s="134"/>
      <c r="K20" s="134"/>
      <c r="L20" s="220"/>
      <c r="M20" s="135"/>
      <c r="N20" s="135"/>
      <c r="O20" s="130"/>
      <c r="P20" s="131"/>
    </row>
    <row r="21" spans="1:16" ht="15.75" thickBot="1">
      <c r="A21" s="126"/>
      <c r="B21" s="126"/>
      <c r="C21" s="127"/>
      <c r="D21" s="128"/>
      <c r="E21" s="128"/>
      <c r="F21" s="128"/>
      <c r="G21" s="128"/>
      <c r="H21" s="128"/>
      <c r="I21" s="128"/>
      <c r="J21" s="128"/>
      <c r="K21" s="128"/>
      <c r="L21" s="219"/>
      <c r="M21" s="209"/>
      <c r="N21" s="129"/>
      <c r="O21" s="130"/>
      <c r="P21" s="131"/>
    </row>
    <row r="22" spans="1:16" ht="15.75" thickBot="1">
      <c r="A22" s="115"/>
      <c r="B22" s="115"/>
      <c r="C22" s="141"/>
      <c r="D22" s="141"/>
      <c r="E22" s="141"/>
      <c r="F22" s="141"/>
      <c r="G22" s="141"/>
      <c r="H22" s="141"/>
      <c r="I22" s="141"/>
      <c r="J22" s="141"/>
      <c r="K22" s="141"/>
      <c r="L22" s="222"/>
      <c r="M22" s="142"/>
      <c r="N22" s="142"/>
      <c r="O22" s="115"/>
      <c r="P22" s="141"/>
    </row>
    <row r="23" spans="1:16" ht="14.25">
      <c r="A23" s="112"/>
      <c r="B23" s="112"/>
      <c r="O23" s="112"/>
      <c r="P23" s="112"/>
    </row>
    <row r="24" spans="1:16" ht="18">
      <c r="A24" s="143"/>
      <c r="B24" s="112"/>
      <c r="O24" s="112"/>
      <c r="P24" s="144"/>
    </row>
    <row r="25" spans="1:16" ht="15" thickBot="1">
      <c r="A25" s="112"/>
      <c r="B25" s="112"/>
      <c r="O25" s="112"/>
      <c r="P25" s="112"/>
    </row>
    <row r="26" spans="1:16" ht="15.75" thickBot="1">
      <c r="A26" s="145"/>
      <c r="B26" s="146"/>
      <c r="C26" s="117"/>
      <c r="D26" s="117"/>
      <c r="E26" s="117"/>
      <c r="F26" s="117"/>
      <c r="G26" s="117"/>
      <c r="H26" s="117"/>
      <c r="I26" s="117"/>
      <c r="J26" s="117"/>
      <c r="K26" s="117"/>
      <c r="L26" s="217"/>
      <c r="M26" s="207"/>
      <c r="N26" s="118"/>
      <c r="O26" s="115"/>
      <c r="P26" s="112"/>
    </row>
    <row r="27" spans="1:16" ht="15">
      <c r="A27" s="147"/>
      <c r="B27" s="126"/>
      <c r="C27" s="127"/>
      <c r="D27" s="128"/>
      <c r="E27" s="128"/>
      <c r="F27" s="128"/>
      <c r="G27" s="128"/>
      <c r="H27" s="128"/>
      <c r="I27" s="128"/>
      <c r="J27" s="128"/>
      <c r="K27" s="128"/>
      <c r="L27" s="219"/>
      <c r="M27" s="209"/>
      <c r="N27" s="129"/>
      <c r="O27" s="130"/>
      <c r="P27" s="112"/>
    </row>
    <row r="28" spans="1:16" ht="15">
      <c r="A28" s="147"/>
      <c r="B28" s="148"/>
      <c r="C28" s="127"/>
      <c r="D28" s="128"/>
      <c r="E28" s="128"/>
      <c r="F28" s="128"/>
      <c r="G28" s="128"/>
      <c r="H28" s="128"/>
      <c r="I28" s="128"/>
      <c r="J28" s="128"/>
      <c r="K28" s="128"/>
      <c r="L28" s="219"/>
      <c r="M28" s="209"/>
      <c r="N28" s="129"/>
      <c r="O28" s="185"/>
      <c r="P28" s="112"/>
    </row>
    <row r="29" spans="1:16" ht="15">
      <c r="A29" s="147"/>
      <c r="B29" s="148"/>
      <c r="C29" s="127"/>
      <c r="D29" s="128"/>
      <c r="E29" s="128"/>
      <c r="F29" s="128"/>
      <c r="G29" s="128"/>
      <c r="H29" s="128"/>
      <c r="I29" s="128"/>
      <c r="J29" s="128"/>
      <c r="K29" s="128"/>
      <c r="L29" s="219"/>
      <c r="M29" s="209"/>
      <c r="N29" s="129"/>
      <c r="O29" s="130"/>
      <c r="P29" s="112"/>
    </row>
    <row r="30" spans="1:16" ht="15">
      <c r="A30" s="147"/>
      <c r="B30" s="148"/>
      <c r="C30" s="127"/>
      <c r="D30" s="128"/>
      <c r="E30" s="128"/>
      <c r="F30" s="128"/>
      <c r="G30" s="128"/>
      <c r="H30" s="128"/>
      <c r="I30" s="128"/>
      <c r="J30" s="128"/>
      <c r="K30" s="128"/>
      <c r="L30" s="219"/>
      <c r="M30" s="209"/>
      <c r="N30" s="129"/>
      <c r="O30" s="185"/>
      <c r="P30" s="112"/>
    </row>
    <row r="31" spans="1:16" ht="15">
      <c r="A31" s="147"/>
      <c r="B31" s="126"/>
      <c r="C31" s="127"/>
      <c r="D31" s="128"/>
      <c r="E31" s="128"/>
      <c r="F31" s="128"/>
      <c r="G31" s="128"/>
      <c r="H31" s="128"/>
      <c r="I31" s="128"/>
      <c r="J31" s="128"/>
      <c r="K31" s="128"/>
      <c r="L31" s="219"/>
      <c r="M31" s="209"/>
      <c r="N31" s="129"/>
      <c r="O31" s="131"/>
      <c r="P31" s="112"/>
    </row>
    <row r="32" spans="1:16" ht="15">
      <c r="A32" s="149"/>
      <c r="B32" s="132"/>
      <c r="C32" s="127"/>
      <c r="D32" s="134"/>
      <c r="E32" s="134"/>
      <c r="F32" s="134"/>
      <c r="G32" s="134"/>
      <c r="H32" s="134"/>
      <c r="I32" s="134"/>
      <c r="J32" s="134"/>
      <c r="K32" s="134"/>
      <c r="L32" s="220"/>
      <c r="M32" s="135"/>
      <c r="N32" s="136"/>
      <c r="O32" s="186"/>
      <c r="P32" s="112"/>
    </row>
    <row r="33" spans="1:16" ht="15.75" thickBot="1">
      <c r="A33" s="150"/>
      <c r="B33" s="151"/>
      <c r="C33" s="152"/>
      <c r="D33" s="134"/>
      <c r="E33" s="134"/>
      <c r="F33" s="134"/>
      <c r="G33" s="134"/>
      <c r="H33" s="134"/>
      <c r="I33" s="134"/>
      <c r="J33" s="134"/>
      <c r="K33" s="134"/>
      <c r="L33" s="220"/>
      <c r="M33" s="135"/>
      <c r="N33" s="136"/>
      <c r="O33" s="138"/>
      <c r="P33" s="112"/>
    </row>
    <row r="34" spans="1:16" ht="15.75" thickBot="1">
      <c r="A34" s="115"/>
      <c r="B34" s="153"/>
      <c r="C34" s="154"/>
      <c r="D34" s="155"/>
      <c r="E34" s="155"/>
      <c r="F34" s="155"/>
      <c r="G34" s="155"/>
      <c r="H34" s="155"/>
      <c r="I34" s="155"/>
      <c r="J34" s="155"/>
      <c r="K34" s="155"/>
      <c r="L34" s="223"/>
      <c r="M34" s="210"/>
      <c r="N34" s="156"/>
      <c r="O34" s="157"/>
      <c r="P34" s="105"/>
    </row>
    <row r="35" spans="1:16" ht="14.25">
      <c r="A35" s="112"/>
      <c r="B35" s="112"/>
      <c r="O35" s="112"/>
      <c r="P35" s="112"/>
    </row>
    <row r="36" spans="1:16" ht="18">
      <c r="A36" s="143"/>
      <c r="B36" s="158"/>
      <c r="O36" s="108"/>
      <c r="P36" s="112"/>
    </row>
    <row r="37" spans="1:16" ht="18.75" thickBot="1">
      <c r="A37" s="143"/>
      <c r="B37" s="158"/>
      <c r="O37" s="108"/>
      <c r="P37" s="112"/>
    </row>
    <row r="38" spans="1:14" ht="15">
      <c r="A38" s="159"/>
      <c r="B38" s="160"/>
      <c r="C38" s="122"/>
      <c r="D38" s="122"/>
      <c r="E38" s="122"/>
      <c r="F38" s="122"/>
      <c r="G38" s="122"/>
      <c r="H38" s="122"/>
      <c r="I38" s="122"/>
      <c r="J38" s="122"/>
      <c r="K38" s="122"/>
      <c r="L38" s="218"/>
      <c r="M38" s="122"/>
      <c r="N38" s="122"/>
    </row>
    <row r="39" spans="1:14" ht="15.75" thickBot="1">
      <c r="A39" s="161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224"/>
      <c r="M39" s="163"/>
      <c r="N39" s="163"/>
    </row>
    <row r="40" spans="1:14" ht="15.75" thickBot="1">
      <c r="A40" s="145"/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225"/>
      <c r="M40" s="211"/>
      <c r="N40" s="166"/>
    </row>
    <row r="42" spans="1:14" ht="15">
      <c r="A42" s="167"/>
      <c r="B42" s="168"/>
      <c r="C42" s="108"/>
      <c r="D42" s="108"/>
      <c r="E42" s="108"/>
      <c r="F42" s="108"/>
      <c r="G42" s="108"/>
      <c r="H42" s="169"/>
      <c r="I42" s="108"/>
      <c r="J42" s="108"/>
      <c r="K42" s="108"/>
      <c r="L42" s="105"/>
      <c r="M42" s="106"/>
      <c r="N42" s="106"/>
    </row>
  </sheetData>
  <sheetProtection/>
  <printOptions/>
  <pageMargins left="0.44" right="0.4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2" width="9.140625" style="273" customWidth="1"/>
    <col min="3" max="3" width="10.421875" style="273" customWidth="1"/>
    <col min="4" max="4" width="17.8515625" style="273" customWidth="1"/>
    <col min="5" max="5" width="12.28125" style="273" customWidth="1"/>
    <col min="6" max="7" width="9.140625" style="273" customWidth="1"/>
    <col min="8" max="8" width="9.00390625" style="273" customWidth="1"/>
    <col min="9" max="16384" width="9.140625" style="273" customWidth="1"/>
  </cols>
  <sheetData>
    <row r="1" spans="1:9" ht="15">
      <c r="A1" s="273" t="s">
        <v>251</v>
      </c>
      <c r="H1" s="354" t="s">
        <v>252</v>
      </c>
      <c r="I1" s="354"/>
    </row>
    <row r="2" spans="8:9" ht="15">
      <c r="H2" s="273" t="s">
        <v>253</v>
      </c>
      <c r="I2" s="273" t="s">
        <v>12</v>
      </c>
    </row>
    <row r="3" spans="2:9" ht="15">
      <c r="B3" s="270" t="s">
        <v>226</v>
      </c>
      <c r="C3" s="272"/>
      <c r="D3" s="272"/>
      <c r="E3" s="272"/>
      <c r="F3" s="272"/>
      <c r="G3" s="272"/>
      <c r="H3" s="272">
        <v>0</v>
      </c>
      <c r="I3" s="272">
        <v>0</v>
      </c>
    </row>
    <row r="4" spans="2:9" ht="15">
      <c r="B4" s="270" t="s">
        <v>227</v>
      </c>
      <c r="C4" s="272"/>
      <c r="D4" s="272"/>
      <c r="E4" s="272"/>
      <c r="F4" s="272"/>
      <c r="G4" s="272"/>
      <c r="H4" s="272">
        <v>1</v>
      </c>
      <c r="I4" s="272">
        <v>1</v>
      </c>
    </row>
    <row r="5" spans="2:9" ht="15">
      <c r="B5" s="270" t="s">
        <v>228</v>
      </c>
      <c r="C5" s="272"/>
      <c r="D5" s="272"/>
      <c r="E5" s="272"/>
      <c r="F5" s="272"/>
      <c r="G5" s="270" t="s">
        <v>229</v>
      </c>
      <c r="H5" s="270">
        <v>58</v>
      </c>
      <c r="I5" s="270">
        <v>58</v>
      </c>
    </row>
    <row r="6" spans="2:9" ht="15">
      <c r="B6" s="270" t="s">
        <v>230</v>
      </c>
      <c r="C6" s="272"/>
      <c r="D6" s="272"/>
      <c r="E6" s="272"/>
      <c r="F6" s="272"/>
      <c r="G6" s="270" t="s">
        <v>229</v>
      </c>
      <c r="H6" s="273">
        <v>1128</v>
      </c>
      <c r="I6" s="273">
        <v>1128</v>
      </c>
    </row>
    <row r="7" spans="2:9" ht="15">
      <c r="B7" s="270" t="s">
        <v>231</v>
      </c>
      <c r="C7" s="272"/>
      <c r="D7" s="272"/>
      <c r="E7" s="272"/>
      <c r="F7" s="272"/>
      <c r="G7" s="272"/>
      <c r="H7" s="274">
        <v>184</v>
      </c>
      <c r="I7" s="274">
        <v>184</v>
      </c>
    </row>
    <row r="8" spans="2:9" ht="15">
      <c r="B8" s="270" t="s">
        <v>232</v>
      </c>
      <c r="C8" s="272"/>
      <c r="D8" s="272"/>
      <c r="E8" s="272"/>
      <c r="F8" s="272"/>
      <c r="G8" s="270" t="s">
        <v>229</v>
      </c>
      <c r="H8" s="274">
        <v>106</v>
      </c>
      <c r="I8" s="274">
        <v>106</v>
      </c>
    </row>
    <row r="9" spans="2:9" ht="15">
      <c r="B9" s="270" t="s">
        <v>233</v>
      </c>
      <c r="C9" s="272"/>
      <c r="D9" s="272"/>
      <c r="E9" s="272"/>
      <c r="F9" s="272"/>
      <c r="G9" s="270" t="s">
        <v>234</v>
      </c>
      <c r="H9" s="274">
        <v>49604</v>
      </c>
      <c r="I9" s="274">
        <v>1</v>
      </c>
    </row>
    <row r="10" spans="2:9" ht="15">
      <c r="B10" s="270" t="s">
        <v>235</v>
      </c>
      <c r="C10" s="272"/>
      <c r="D10" s="272"/>
      <c r="E10" s="272"/>
      <c r="F10" s="272"/>
      <c r="G10" s="270" t="s">
        <v>234</v>
      </c>
      <c r="H10" s="274">
        <v>1000</v>
      </c>
      <c r="I10" s="274">
        <v>1</v>
      </c>
    </row>
    <row r="11" spans="2:9" ht="15">
      <c r="B11" s="270" t="s">
        <v>236</v>
      </c>
      <c r="C11" s="272"/>
      <c r="D11" s="272"/>
      <c r="E11" s="272"/>
      <c r="F11" s="272"/>
      <c r="G11" s="270" t="s">
        <v>237</v>
      </c>
      <c r="H11" s="274">
        <v>2</v>
      </c>
      <c r="I11" s="274">
        <v>2</v>
      </c>
    </row>
    <row r="12" spans="2:9" ht="15" customHeight="1">
      <c r="B12" s="270" t="s">
        <v>238</v>
      </c>
      <c r="C12" s="272"/>
      <c r="D12" s="272"/>
      <c r="E12" s="272"/>
      <c r="F12" s="272"/>
      <c r="G12" s="270" t="s">
        <v>237</v>
      </c>
      <c r="H12" s="274">
        <v>2</v>
      </c>
      <c r="I12" s="274">
        <v>2</v>
      </c>
    </row>
    <row r="13" spans="2:9" ht="15" customHeight="1">
      <c r="B13" s="270" t="s">
        <v>239</v>
      </c>
      <c r="C13" s="272"/>
      <c r="D13" s="272"/>
      <c r="E13" s="272"/>
      <c r="F13" s="272"/>
      <c r="G13" s="272"/>
      <c r="H13" s="274">
        <v>190</v>
      </c>
      <c r="I13" s="274">
        <v>190</v>
      </c>
    </row>
    <row r="14" spans="2:9" ht="15">
      <c r="B14" s="270" t="s">
        <v>240</v>
      </c>
      <c r="C14" s="272"/>
      <c r="D14" s="272"/>
      <c r="G14" s="270" t="s">
        <v>229</v>
      </c>
      <c r="H14" s="270">
        <v>38000</v>
      </c>
      <c r="I14" s="270">
        <v>38000</v>
      </c>
    </row>
    <row r="15" spans="2:9" ht="15">
      <c r="B15" s="270" t="s">
        <v>241</v>
      </c>
      <c r="C15" s="272"/>
      <c r="D15" s="272"/>
      <c r="E15" s="272"/>
      <c r="F15" s="272"/>
      <c r="G15" s="272"/>
      <c r="H15" s="274">
        <v>45</v>
      </c>
      <c r="I15" s="274">
        <v>45</v>
      </c>
    </row>
    <row r="16" spans="2:9" ht="15">
      <c r="B16" s="270" t="s">
        <v>242</v>
      </c>
      <c r="C16" s="272"/>
      <c r="D16" s="272"/>
      <c r="E16" s="272"/>
      <c r="F16" s="272"/>
      <c r="G16" s="270" t="s">
        <v>229</v>
      </c>
      <c r="H16" s="274">
        <v>279</v>
      </c>
      <c r="I16" s="274">
        <v>279</v>
      </c>
    </row>
    <row r="17" spans="2:9" ht="15">
      <c r="B17" s="270" t="s">
        <v>243</v>
      </c>
      <c r="C17" s="272"/>
      <c r="D17" s="272"/>
      <c r="E17" s="272"/>
      <c r="F17" s="272"/>
      <c r="G17" s="272"/>
      <c r="H17" s="274">
        <v>550</v>
      </c>
      <c r="I17" s="274">
        <v>550</v>
      </c>
    </row>
    <row r="18" spans="2:9" ht="15">
      <c r="B18" s="270" t="s">
        <v>244</v>
      </c>
      <c r="C18" s="272"/>
      <c r="D18" s="272"/>
      <c r="E18" s="272"/>
      <c r="F18" s="272"/>
      <c r="G18" s="272"/>
      <c r="H18" s="274">
        <v>200</v>
      </c>
      <c r="I18" s="274">
        <v>200</v>
      </c>
    </row>
    <row r="19" spans="2:9" ht="15">
      <c r="B19" s="270" t="s">
        <v>245</v>
      </c>
      <c r="C19" s="272"/>
      <c r="D19" s="272"/>
      <c r="E19" s="272"/>
      <c r="F19" s="272"/>
      <c r="G19" s="270" t="s">
        <v>229</v>
      </c>
      <c r="H19" s="274">
        <v>8302</v>
      </c>
      <c r="I19" s="274">
        <v>8302</v>
      </c>
    </row>
    <row r="20" spans="2:9" ht="15">
      <c r="B20" s="270" t="s">
        <v>246</v>
      </c>
      <c r="C20" s="272"/>
      <c r="D20" s="272"/>
      <c r="E20" s="272"/>
      <c r="F20" s="272"/>
      <c r="G20" s="270" t="s">
        <v>229</v>
      </c>
      <c r="H20" s="270">
        <v>533</v>
      </c>
      <c r="I20" s="270">
        <v>533</v>
      </c>
    </row>
    <row r="21" spans="2:9" ht="15">
      <c r="B21" s="270" t="s">
        <v>247</v>
      </c>
      <c r="C21" s="272"/>
      <c r="D21" s="272"/>
      <c r="E21" s="272"/>
      <c r="F21" s="272"/>
      <c r="G21" s="270" t="s">
        <v>229</v>
      </c>
      <c r="H21" s="270">
        <v>68</v>
      </c>
      <c r="I21" s="270">
        <v>68</v>
      </c>
    </row>
    <row r="22" spans="2:9" ht="15">
      <c r="B22" s="270" t="s">
        <v>248</v>
      </c>
      <c r="C22" s="272"/>
      <c r="D22" s="272"/>
      <c r="E22" s="272"/>
      <c r="F22" s="272"/>
      <c r="G22" s="270" t="s">
        <v>229</v>
      </c>
      <c r="H22" s="274">
        <v>1089</v>
      </c>
      <c r="I22" s="274">
        <v>1089</v>
      </c>
    </row>
    <row r="23" spans="2:9" ht="15.75">
      <c r="B23" s="271" t="s">
        <v>249</v>
      </c>
      <c r="C23" s="272"/>
      <c r="D23" s="272"/>
      <c r="E23" s="272"/>
      <c r="F23" s="272"/>
      <c r="G23" s="272"/>
      <c r="H23" s="275">
        <f>SUM(H3:H22)</f>
        <v>101341</v>
      </c>
      <c r="I23" s="276">
        <f>SUM(I3:I22)</f>
        <v>50739</v>
      </c>
    </row>
    <row r="24" spans="2:8" ht="15.75">
      <c r="B24" s="271"/>
      <c r="C24" s="272"/>
      <c r="D24" s="272"/>
      <c r="E24" s="272"/>
      <c r="F24" s="272"/>
      <c r="G24" s="272"/>
      <c r="H24" s="272"/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3.7109375" style="0" customWidth="1"/>
    <col min="2" max="2" width="6.8515625" style="0" customWidth="1"/>
    <col min="3" max="3" width="13.421875" style="0" customWidth="1"/>
    <col min="4" max="4" width="8.8515625" style="0" customWidth="1"/>
    <col min="5" max="5" width="12.8515625" style="0" customWidth="1"/>
    <col min="6" max="6" width="6.140625" style="0" customWidth="1"/>
    <col min="7" max="7" width="12.8515625" style="0" customWidth="1"/>
    <col min="8" max="8" width="6.00390625" style="0" customWidth="1"/>
    <col min="9" max="9" width="11.140625" style="0" customWidth="1"/>
    <col min="10" max="10" width="6.00390625" style="0" customWidth="1"/>
    <col min="12" max="12" width="9.28125" style="0" bestFit="1" customWidth="1"/>
    <col min="14" max="14" width="12.00390625" style="0" customWidth="1"/>
    <col min="15" max="15" width="9.140625" style="0" customWidth="1"/>
  </cols>
  <sheetData>
    <row r="1" spans="1:3" ht="12.75">
      <c r="A1" s="230" t="s">
        <v>51</v>
      </c>
      <c r="B1" s="231"/>
      <c r="C1" s="8"/>
    </row>
    <row r="2" spans="1:6" ht="12.75">
      <c r="A2" s="228" t="s">
        <v>56</v>
      </c>
      <c r="B2" s="229" t="s">
        <v>55</v>
      </c>
      <c r="C2" s="228"/>
      <c r="D2" s="232"/>
      <c r="E2" s="235"/>
      <c r="F2" s="231"/>
    </row>
    <row r="3" spans="1:11" ht="12.75">
      <c r="A3" s="228" t="s">
        <v>57</v>
      </c>
      <c r="B3" s="228">
        <v>1050</v>
      </c>
      <c r="C3" s="28"/>
      <c r="D3" s="232"/>
      <c r="E3" s="232"/>
      <c r="F3" s="231"/>
      <c r="G3" s="231"/>
      <c r="H3" s="239"/>
      <c r="I3" s="231"/>
      <c r="J3" s="231"/>
      <c r="K3" s="2"/>
    </row>
    <row r="4" spans="1:11" ht="12.75">
      <c r="A4" s="228" t="s">
        <v>58</v>
      </c>
      <c r="B4">
        <v>250</v>
      </c>
      <c r="C4" s="28"/>
      <c r="D4" s="228"/>
      <c r="E4" s="232"/>
      <c r="F4" s="231"/>
      <c r="G4" s="231"/>
      <c r="H4" s="239"/>
      <c r="I4" s="231"/>
      <c r="J4" s="231"/>
      <c r="K4" s="2"/>
    </row>
    <row r="5" spans="1:11" ht="12.75">
      <c r="A5" s="228" t="s">
        <v>59</v>
      </c>
      <c r="B5" s="228">
        <v>500</v>
      </c>
      <c r="C5" s="28"/>
      <c r="D5" s="232" t="s">
        <v>60</v>
      </c>
      <c r="E5" s="232"/>
      <c r="F5" s="231"/>
      <c r="G5" s="231"/>
      <c r="H5" s="231"/>
      <c r="I5" s="231"/>
      <c r="J5" s="231"/>
      <c r="K5" s="2"/>
    </row>
    <row r="6" spans="1:11" ht="12.75">
      <c r="A6" s="228" t="s">
        <v>61</v>
      </c>
      <c r="B6" s="228">
        <v>700</v>
      </c>
      <c r="C6" s="28"/>
      <c r="D6" s="232"/>
      <c r="E6" s="232"/>
      <c r="F6" s="231"/>
      <c r="G6" s="231"/>
      <c r="H6" s="231"/>
      <c r="I6" s="231"/>
      <c r="J6" s="231"/>
      <c r="K6" s="2"/>
    </row>
    <row r="7" spans="1:11" ht="12.75">
      <c r="A7" s="228" t="s">
        <v>62</v>
      </c>
      <c r="B7" s="228">
        <v>250</v>
      </c>
      <c r="C7" s="28"/>
      <c r="D7" s="232" t="s">
        <v>63</v>
      </c>
      <c r="E7" s="232"/>
      <c r="F7" s="231"/>
      <c r="G7" s="231"/>
      <c r="H7" s="231"/>
      <c r="I7" s="231"/>
      <c r="J7" s="231"/>
      <c r="K7" s="2"/>
    </row>
    <row r="8" spans="1:11" ht="12.75">
      <c r="A8" s="228" t="s">
        <v>64</v>
      </c>
      <c r="B8" s="228">
        <v>700</v>
      </c>
      <c r="C8" s="28"/>
      <c r="D8" s="232"/>
      <c r="E8" s="232"/>
      <c r="F8" s="231"/>
      <c r="G8" s="231"/>
      <c r="H8" s="231"/>
      <c r="I8" s="231"/>
      <c r="J8" s="231"/>
      <c r="K8" s="2"/>
    </row>
    <row r="9" spans="1:11" ht="12.75">
      <c r="A9" s="228" t="s">
        <v>65</v>
      </c>
      <c r="B9" s="228">
        <v>240</v>
      </c>
      <c r="C9" s="28"/>
      <c r="D9" s="232" t="s">
        <v>66</v>
      </c>
      <c r="E9" s="232"/>
      <c r="F9" s="231"/>
      <c r="G9" s="231"/>
      <c r="H9" s="231"/>
      <c r="I9" s="231"/>
      <c r="J9" s="231"/>
      <c r="K9" s="2"/>
    </row>
    <row r="10" spans="1:11" ht="12.75">
      <c r="A10" s="228" t="s">
        <v>67</v>
      </c>
      <c r="B10" s="228">
        <v>1000</v>
      </c>
      <c r="C10" s="28"/>
      <c r="D10" s="232" t="s">
        <v>68</v>
      </c>
      <c r="E10" s="232"/>
      <c r="F10" s="231"/>
      <c r="G10" s="231"/>
      <c r="H10" s="231"/>
      <c r="I10" s="231"/>
      <c r="J10" s="231"/>
      <c r="K10" s="2"/>
    </row>
    <row r="11" spans="1:11" ht="13.5" thickBot="1">
      <c r="A11" s="228" t="s">
        <v>69</v>
      </c>
      <c r="B11" s="228">
        <v>800</v>
      </c>
      <c r="C11" s="28"/>
      <c r="D11" s="235" t="s">
        <v>70</v>
      </c>
      <c r="E11" s="235"/>
      <c r="F11" s="231"/>
      <c r="G11" s="231"/>
      <c r="H11" s="231"/>
      <c r="I11" s="231"/>
      <c r="J11" s="231"/>
      <c r="K11" s="2"/>
    </row>
    <row r="12" spans="1:11" ht="12.75">
      <c r="A12" s="228" t="s">
        <v>71</v>
      </c>
      <c r="B12" s="228">
        <v>150</v>
      </c>
      <c r="C12" s="240"/>
      <c r="D12" s="241" t="s">
        <v>72</v>
      </c>
      <c r="E12" s="242"/>
      <c r="F12" s="243"/>
      <c r="G12" s="231"/>
      <c r="H12" s="231"/>
      <c r="I12" s="231"/>
      <c r="J12" s="231"/>
      <c r="K12" s="2"/>
    </row>
    <row r="13" spans="1:11" ht="15">
      <c r="A13" s="228" t="s">
        <v>73</v>
      </c>
      <c r="B13" s="228">
        <v>460</v>
      </c>
      <c r="C13" s="240"/>
      <c r="D13" s="110" t="s">
        <v>74</v>
      </c>
      <c r="E13" s="28"/>
      <c r="F13" s="30"/>
      <c r="G13" s="231"/>
      <c r="H13" s="231"/>
      <c r="I13" s="231"/>
      <c r="J13" s="231"/>
      <c r="K13" s="2"/>
    </row>
    <row r="14" spans="1:11" ht="12.75">
      <c r="A14" s="228" t="s">
        <v>75</v>
      </c>
      <c r="B14" s="228"/>
      <c r="C14" s="240" t="s">
        <v>76</v>
      </c>
      <c r="D14" s="244" t="s">
        <v>77</v>
      </c>
      <c r="E14" s="228"/>
      <c r="F14" s="245"/>
      <c r="G14" s="231"/>
      <c r="H14" s="231"/>
      <c r="I14" s="231"/>
      <c r="J14" s="231"/>
      <c r="K14" s="2"/>
    </row>
    <row r="15" spans="1:13" ht="12.75">
      <c r="A15" s="228" t="s">
        <v>78</v>
      </c>
      <c r="B15" s="228"/>
      <c r="C15" s="240" t="s">
        <v>79</v>
      </c>
      <c r="D15" s="244" t="s">
        <v>80</v>
      </c>
      <c r="E15" s="228"/>
      <c r="F15" s="245">
        <v>1345</v>
      </c>
      <c r="G15" s="231"/>
      <c r="H15" s="231"/>
      <c r="I15" s="231"/>
      <c r="J15" s="230"/>
      <c r="K15" s="230"/>
      <c r="L15" s="230"/>
      <c r="M15" s="2"/>
    </row>
    <row r="16" spans="1:11" ht="12.75">
      <c r="A16" s="228" t="s">
        <v>81</v>
      </c>
      <c r="B16" s="228">
        <v>6300</v>
      </c>
      <c r="C16" s="240"/>
      <c r="D16" s="244" t="s">
        <v>82</v>
      </c>
      <c r="E16" s="228"/>
      <c r="F16" s="245">
        <v>500</v>
      </c>
      <c r="G16" s="231"/>
      <c r="H16" s="231"/>
      <c r="I16" s="231"/>
      <c r="J16" s="231"/>
      <c r="K16" s="2"/>
    </row>
    <row r="17" spans="1:16" ht="12.75">
      <c r="A17" s="228" t="s">
        <v>83</v>
      </c>
      <c r="B17" s="228">
        <v>150</v>
      </c>
      <c r="C17" s="240"/>
      <c r="D17" s="244" t="s">
        <v>84</v>
      </c>
      <c r="E17" s="228"/>
      <c r="F17" s="245">
        <v>280</v>
      </c>
      <c r="G17" s="231"/>
      <c r="H17" s="231"/>
      <c r="I17" s="231"/>
      <c r="J17" s="231"/>
      <c r="P17" s="2"/>
    </row>
    <row r="18" spans="1:10" ht="12.75">
      <c r="A18" s="228" t="s">
        <v>13</v>
      </c>
      <c r="B18" s="228">
        <v>500</v>
      </c>
      <c r="C18" s="240"/>
      <c r="D18" s="244" t="s">
        <v>85</v>
      </c>
      <c r="E18" s="228"/>
      <c r="F18" s="52">
        <v>200</v>
      </c>
      <c r="G18" s="231"/>
      <c r="H18" s="231"/>
      <c r="I18" s="231"/>
      <c r="J18" s="231"/>
    </row>
    <row r="19" spans="1:16" ht="13.5" thickBot="1">
      <c r="A19" s="228" t="s">
        <v>86</v>
      </c>
      <c r="B19" s="228">
        <v>350</v>
      </c>
      <c r="C19" s="240"/>
      <c r="D19" s="33"/>
      <c r="E19" s="34"/>
      <c r="F19" s="35">
        <f>SUM(F14:F18)</f>
        <v>2325</v>
      </c>
      <c r="G19" s="231"/>
      <c r="H19" s="231"/>
      <c r="I19" s="231"/>
      <c r="J19" s="231"/>
      <c r="O19" s="2"/>
      <c r="P19" s="2"/>
    </row>
    <row r="20" spans="1:11" ht="12.75">
      <c r="A20" s="228" t="s">
        <v>87</v>
      </c>
      <c r="B20" s="246">
        <v>100</v>
      </c>
      <c r="C20" s="28"/>
      <c r="D20" s="40"/>
      <c r="E20" s="40"/>
      <c r="F20" s="40"/>
      <c r="G20" s="230"/>
      <c r="H20" s="239"/>
      <c r="I20" s="231"/>
      <c r="J20" s="231"/>
      <c r="K20" s="2"/>
    </row>
    <row r="21" spans="1:11" ht="12.75">
      <c r="A21" s="228" t="s">
        <v>88</v>
      </c>
      <c r="B21" s="228">
        <v>250</v>
      </c>
      <c r="C21" s="228"/>
      <c r="D21" s="227" t="s">
        <v>89</v>
      </c>
      <c r="E21" s="28"/>
      <c r="F21" s="28"/>
      <c r="G21" s="231"/>
      <c r="H21" s="231"/>
      <c r="I21" s="2"/>
      <c r="J21" s="231"/>
      <c r="K21" s="2"/>
    </row>
    <row r="22" spans="1:16" ht="12.75">
      <c r="A22" s="228" t="s">
        <v>12</v>
      </c>
      <c r="B22" s="228">
        <v>200</v>
      </c>
      <c r="C22" s="232"/>
      <c r="D22" s="228" t="s">
        <v>90</v>
      </c>
      <c r="E22" s="228"/>
      <c r="F22" s="228">
        <v>11.59</v>
      </c>
      <c r="G22" s="231"/>
      <c r="H22" s="231"/>
      <c r="I22" s="2"/>
      <c r="J22" s="247"/>
      <c r="K22" s="2"/>
      <c r="M22" s="4"/>
      <c r="N22" s="2"/>
      <c r="O22" s="2"/>
      <c r="P22" s="2"/>
    </row>
    <row r="23" spans="1:11" ht="13.5" thickBot="1">
      <c r="A23" s="228" t="s">
        <v>91</v>
      </c>
      <c r="B23" s="228">
        <v>100</v>
      </c>
      <c r="C23" s="232" t="s">
        <v>92</v>
      </c>
      <c r="D23" s="235"/>
      <c r="E23" s="235"/>
      <c r="F23" s="231"/>
      <c r="G23" s="231"/>
      <c r="H23" s="231"/>
      <c r="I23" s="239"/>
      <c r="J23" s="231"/>
      <c r="K23" s="2"/>
    </row>
    <row r="24" spans="1:11" ht="12.75">
      <c r="A24" s="228" t="s">
        <v>93</v>
      </c>
      <c r="B24" s="228">
        <v>150</v>
      </c>
      <c r="C24" s="248"/>
      <c r="D24" s="241" t="s">
        <v>94</v>
      </c>
      <c r="E24" s="242"/>
      <c r="F24" s="243"/>
      <c r="G24" s="231"/>
      <c r="H24" s="231"/>
      <c r="I24" s="239"/>
      <c r="J24" s="231"/>
      <c r="K24" s="2"/>
    </row>
    <row r="25" spans="1:11" ht="12.75">
      <c r="A25" s="228" t="s">
        <v>95</v>
      </c>
      <c r="B25" s="228"/>
      <c r="C25" s="249" t="s">
        <v>96</v>
      </c>
      <c r="D25" s="250" t="s">
        <v>97</v>
      </c>
      <c r="E25" s="228"/>
      <c r="F25" s="245"/>
      <c r="G25" s="231"/>
      <c r="H25" s="231"/>
      <c r="I25" s="239"/>
      <c r="J25" s="231"/>
      <c r="K25" s="2"/>
    </row>
    <row r="26" spans="1:11" ht="12.75">
      <c r="A26" s="228" t="s">
        <v>98</v>
      </c>
      <c r="B26" s="228">
        <v>1950</v>
      </c>
      <c r="C26" s="246"/>
      <c r="D26" s="244" t="s">
        <v>99</v>
      </c>
      <c r="E26" s="228"/>
      <c r="F26" s="245">
        <v>50</v>
      </c>
      <c r="G26" s="231"/>
      <c r="H26" s="231"/>
      <c r="I26" s="231"/>
      <c r="J26" s="231"/>
      <c r="K26" s="2"/>
    </row>
    <row r="27" spans="1:11" ht="12.75">
      <c r="A27" s="229" t="s">
        <v>100</v>
      </c>
      <c r="B27" s="228">
        <v>430</v>
      </c>
      <c r="C27" s="246"/>
      <c r="D27" s="244" t="s">
        <v>101</v>
      </c>
      <c r="E27" s="228"/>
      <c r="F27" s="245">
        <v>155</v>
      </c>
      <c r="G27" s="231"/>
      <c r="H27" s="231"/>
      <c r="I27" s="231"/>
      <c r="J27" s="231"/>
      <c r="K27" s="2"/>
    </row>
    <row r="28" spans="1:11" ht="12.75">
      <c r="A28" s="228" t="s">
        <v>102</v>
      </c>
      <c r="B28" s="236">
        <v>2500</v>
      </c>
      <c r="C28" s="246"/>
      <c r="D28" s="244" t="s">
        <v>103</v>
      </c>
      <c r="E28" s="251"/>
      <c r="F28" s="245">
        <v>200</v>
      </c>
      <c r="G28" s="231"/>
      <c r="H28" s="231"/>
      <c r="I28" s="231"/>
      <c r="J28" s="231"/>
      <c r="K28" s="2"/>
    </row>
    <row r="29" spans="1:11" ht="13.5" thickBot="1">
      <c r="A29" s="228" t="s">
        <v>104</v>
      </c>
      <c r="B29" s="228">
        <v>500</v>
      </c>
      <c r="C29" s="246" t="s">
        <v>105</v>
      </c>
      <c r="D29" s="252"/>
      <c r="E29" s="253"/>
      <c r="F29" s="254">
        <f>SUM(F26:F28)</f>
        <v>405</v>
      </c>
      <c r="G29" s="231"/>
      <c r="H29" s="231"/>
      <c r="I29" s="231"/>
      <c r="J29" s="231"/>
      <c r="K29" s="2"/>
    </row>
    <row r="30" spans="1:11" ht="12.75">
      <c r="A30" s="228" t="s">
        <v>53</v>
      </c>
      <c r="B30" s="228"/>
      <c r="C30" s="28" t="s">
        <v>106</v>
      </c>
      <c r="D30" s="233"/>
      <c r="E30" s="234"/>
      <c r="F30" s="231"/>
      <c r="G30" s="231"/>
      <c r="H30" s="231"/>
      <c r="I30" s="231"/>
      <c r="J30" s="231"/>
      <c r="K30" s="2"/>
    </row>
    <row r="31" spans="1:11" ht="12.75">
      <c r="A31" s="228" t="s">
        <v>107</v>
      </c>
      <c r="B31" s="228">
        <v>300</v>
      </c>
      <c r="C31" s="28" t="s">
        <v>92</v>
      </c>
      <c r="D31" s="232"/>
      <c r="E31" s="228"/>
      <c r="F31" s="231"/>
      <c r="G31" s="231"/>
      <c r="H31" s="231"/>
      <c r="I31" s="231"/>
      <c r="J31" s="231"/>
      <c r="K31" s="2"/>
    </row>
    <row r="32" spans="1:11" ht="12.75">
      <c r="A32" s="228" t="s">
        <v>108</v>
      </c>
      <c r="B32" s="228">
        <v>1000</v>
      </c>
      <c r="C32" s="28" t="s">
        <v>92</v>
      </c>
      <c r="D32" s="232"/>
      <c r="E32" s="228"/>
      <c r="F32" s="231"/>
      <c r="G32" s="231"/>
      <c r="H32" s="231"/>
      <c r="I32" s="231"/>
      <c r="J32" s="230"/>
      <c r="K32" s="2"/>
    </row>
    <row r="33" spans="1:11" ht="12.75">
      <c r="A33" s="228" t="s">
        <v>109</v>
      </c>
      <c r="B33" s="231">
        <v>500</v>
      </c>
      <c r="C33" s="28"/>
      <c r="E33" s="255"/>
      <c r="F33" s="2"/>
      <c r="G33" s="231"/>
      <c r="H33" s="231"/>
      <c r="I33" s="231"/>
      <c r="J33" s="231"/>
      <c r="K33" s="2"/>
    </row>
    <row r="34" spans="1:11" ht="12.75">
      <c r="A34" s="228" t="s">
        <v>110</v>
      </c>
      <c r="B34" s="228">
        <v>400</v>
      </c>
      <c r="C34" s="256"/>
      <c r="D34" s="257"/>
      <c r="E34" s="257"/>
      <c r="G34" s="258"/>
      <c r="H34" s="231"/>
      <c r="I34" s="231"/>
      <c r="J34" s="230"/>
      <c r="K34" s="2"/>
    </row>
    <row r="35" spans="1:11" ht="12.75">
      <c r="A35" s="228" t="s">
        <v>54</v>
      </c>
      <c r="B35" s="228">
        <v>230</v>
      </c>
      <c r="G35" s="231"/>
      <c r="H35" s="2"/>
      <c r="I35" s="2"/>
      <c r="J35" s="2"/>
      <c r="K35" s="2"/>
    </row>
    <row r="36" spans="1:2" ht="12.75">
      <c r="A36" s="28"/>
      <c r="B36" s="28">
        <f>SUM(B3:B35)</f>
        <v>22010</v>
      </c>
    </row>
    <row r="37" spans="1:7" ht="12.75">
      <c r="A37" s="28"/>
      <c r="B37" s="228">
        <v>1119</v>
      </c>
      <c r="C37" t="s">
        <v>111</v>
      </c>
      <c r="G37" s="4"/>
    </row>
    <row r="38" spans="1:7" ht="12.75">
      <c r="A38" s="28"/>
      <c r="B38" s="28">
        <f>SUM(B36:B37)</f>
        <v>23129</v>
      </c>
      <c r="E38" s="2"/>
      <c r="F38" s="2"/>
      <c r="G38" s="2"/>
    </row>
    <row r="39" spans="1:6" ht="12.75">
      <c r="A39" s="231" t="s">
        <v>112</v>
      </c>
      <c r="B39" s="231"/>
      <c r="C39" s="231"/>
      <c r="D39" s="3"/>
      <c r="E39" s="2"/>
      <c r="F39" s="2"/>
    </row>
    <row r="40" spans="1:7" ht="12.75">
      <c r="A40" s="3" t="s">
        <v>113</v>
      </c>
      <c r="B40" s="2"/>
      <c r="C40" s="2"/>
      <c r="D40" s="3"/>
      <c r="E40" s="2"/>
      <c r="G40" s="2"/>
    </row>
    <row r="41" ht="12.75">
      <c r="G41" s="2"/>
    </row>
    <row r="42" spans="1:6" ht="12.75">
      <c r="A42" s="231" t="s">
        <v>114</v>
      </c>
      <c r="B42" s="258"/>
      <c r="C42" s="231"/>
      <c r="D42" s="2"/>
      <c r="E42" s="2"/>
      <c r="F42" s="2"/>
    </row>
    <row r="43" spans="1:7" ht="12.75">
      <c r="A43" t="s">
        <v>115</v>
      </c>
      <c r="G43" s="2"/>
    </row>
    <row r="44" spans="1:7" ht="12.75">
      <c r="A44" t="s">
        <v>116</v>
      </c>
      <c r="G44" s="2"/>
    </row>
    <row r="45" ht="12.75">
      <c r="G45" s="2"/>
    </row>
    <row r="46" spans="1:7" ht="12.75">
      <c r="A46" s="259" t="s">
        <v>117</v>
      </c>
      <c r="B46" s="231"/>
      <c r="G46" s="2"/>
    </row>
    <row r="47" spans="1:2" ht="12.75">
      <c r="A47" s="259" t="s">
        <v>118</v>
      </c>
      <c r="B47" s="231"/>
    </row>
    <row r="48" spans="1:5" ht="12.75">
      <c r="A48" s="231"/>
      <c r="B48" s="231"/>
      <c r="C48" s="260"/>
      <c r="D48" s="260"/>
      <c r="E48" s="2"/>
    </row>
    <row r="49" spans="1:4" ht="12.75">
      <c r="A49" s="260"/>
      <c r="B49" s="260"/>
      <c r="C49" s="260"/>
      <c r="D49" s="260"/>
    </row>
    <row r="50" spans="1:4" ht="12.75">
      <c r="A50" s="260"/>
      <c r="B50" s="260"/>
      <c r="C50" s="260"/>
      <c r="D50" s="260"/>
    </row>
  </sheetData>
  <sheetProtection/>
  <printOptions/>
  <pageMargins left="0.41" right="0.41" top="0.36" bottom="0.36" header="0.31496062992125984" footer="0.31496062992125984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Esther</cp:lastModifiedBy>
  <cp:lastPrinted>2016-05-03T10:12:40Z</cp:lastPrinted>
  <dcterms:created xsi:type="dcterms:W3CDTF">2010-10-29T13:01:16Z</dcterms:created>
  <dcterms:modified xsi:type="dcterms:W3CDTF">2016-05-03T10:46:56Z</dcterms:modified>
  <cp:category/>
  <cp:version/>
  <cp:contentType/>
  <cp:contentStatus/>
</cp:coreProperties>
</file>