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8"/>
  </bookViews>
  <sheets>
    <sheet name="Current" sheetId="1" r:id="rId1"/>
    <sheet name="Reserve" sheetId="2" r:id="rId2"/>
    <sheet name="Monmouth" sheetId="3" r:id="rId3"/>
    <sheet name="Summary" sheetId="4" r:id="rId4"/>
    <sheet name=" CB ideas" sheetId="5" r:id="rId5"/>
    <sheet name="CB" sheetId="6" r:id="rId6"/>
    <sheet name="defib" sheetId="7" r:id="rId7"/>
    <sheet name="Fixed assets" sheetId="8" r:id="rId8"/>
    <sheet name="revised budget 16-17" sheetId="9" r:id="rId9"/>
    <sheet name="budget 16-17" sheetId="10" r:id="rId10"/>
  </sheets>
  <definedNames>
    <definedName name="_xlnm.Print_Area" localSheetId="4">' CB ideas'!$A$1:$N$19</definedName>
    <definedName name="_xlnm.Print_Area" localSheetId="9">'budget 16-17'!$A$1:$L$60</definedName>
    <definedName name="_xlnm.Print_Area" localSheetId="0">'Current'!$A$1:$AG$71</definedName>
    <definedName name="_xlnm.Print_Area" localSheetId="6">'defib'!$A$1:$J$17</definedName>
    <definedName name="_xlnm.Print_Area" localSheetId="2">'Monmouth'!$B$1:$H$47</definedName>
    <definedName name="_xlnm.Print_Area" localSheetId="1">'Reserve'!$A$1:$M$30</definedName>
    <definedName name="_xlnm.Print_Area" localSheetId="8">'revised budget 16-17'!$A$1:$V$76</definedName>
    <definedName name="_xlnm.Print_Area" localSheetId="3">'Summary'!$A$1:$J$31</definedName>
  </definedNames>
  <calcPr fullCalcOnLoad="1"/>
</workbook>
</file>

<file path=xl/sharedStrings.xml><?xml version="1.0" encoding="utf-8"?>
<sst xmlns="http://schemas.openxmlformats.org/spreadsheetml/2006/main" count="590" uniqueCount="343">
  <si>
    <t>Date</t>
  </si>
  <si>
    <t>vat</t>
  </si>
  <si>
    <t>cheque no.</t>
  </si>
  <si>
    <t>invoice no.</t>
  </si>
  <si>
    <t>description</t>
  </si>
  <si>
    <t>minute no</t>
  </si>
  <si>
    <t>total</t>
  </si>
  <si>
    <t>minute no.</t>
  </si>
  <si>
    <t>desription</t>
  </si>
  <si>
    <t>training</t>
  </si>
  <si>
    <t>footpaths</t>
  </si>
  <si>
    <t>Grants</t>
  </si>
  <si>
    <t>Audit</t>
  </si>
  <si>
    <t>Insurance</t>
  </si>
  <si>
    <t>Repairs and Renewals</t>
  </si>
  <si>
    <t>Income</t>
  </si>
  <si>
    <t>Expenditure</t>
  </si>
  <si>
    <t>Balance brought forward</t>
  </si>
  <si>
    <t>credit no.</t>
  </si>
  <si>
    <t>Balance</t>
  </si>
  <si>
    <t>Mileage</t>
  </si>
  <si>
    <t>Balances brought forward</t>
  </si>
  <si>
    <t>Annual Precept</t>
  </si>
  <si>
    <t>Total other receipts</t>
  </si>
  <si>
    <t>Staff Costs</t>
  </si>
  <si>
    <t>Balances carried forward</t>
  </si>
  <si>
    <t>Total cash</t>
  </si>
  <si>
    <t>Total fixed assets</t>
  </si>
  <si>
    <t>Capital Reserve</t>
  </si>
  <si>
    <t>Current Account</t>
  </si>
  <si>
    <t>contra entries</t>
  </si>
  <si>
    <t>Total</t>
  </si>
  <si>
    <t xml:space="preserve"> </t>
  </si>
  <si>
    <t>All other payments</t>
  </si>
  <si>
    <t>Annual return reads:</t>
  </si>
  <si>
    <t>Total Income</t>
  </si>
  <si>
    <t>Total Expenditure</t>
  </si>
  <si>
    <t>Toilets</t>
  </si>
  <si>
    <t>Net Bank Balances as at 31st March 2014</t>
  </si>
  <si>
    <t>Reserves</t>
  </si>
  <si>
    <t>elections</t>
  </si>
  <si>
    <t>reserve</t>
  </si>
  <si>
    <t>toilets</t>
  </si>
  <si>
    <t>Hall heating</t>
  </si>
  <si>
    <t>explanation for &lt; or &gt; 15% on previous</t>
  </si>
  <si>
    <t>Office &amp; Web</t>
  </si>
  <si>
    <t>s137 expenditure</t>
  </si>
  <si>
    <t>Interest</t>
  </si>
  <si>
    <t>15-16</t>
  </si>
  <si>
    <t>14-15</t>
  </si>
  <si>
    <t>Roger Wade - Cleaning</t>
  </si>
  <si>
    <t>unclaimed VAT</t>
  </si>
  <si>
    <t>Claimed VAT</t>
  </si>
  <si>
    <t>WEEK ST MARY PARISH COUNCIL</t>
  </si>
  <si>
    <t>Loan</t>
  </si>
  <si>
    <t>Salt Bins</t>
  </si>
  <si>
    <t>Weed Treatment</t>
  </si>
  <si>
    <t>2016/17</t>
  </si>
  <si>
    <t>Estimated Expenditure</t>
  </si>
  <si>
    <t>Toilet Cleaning &amp; Expenses</t>
  </si>
  <si>
    <t>Toilet Repairs /maintenance</t>
  </si>
  <si>
    <t>Toilet Utilities(inc P Off Elec)</t>
  </si>
  <si>
    <t>14/15 actual was £283</t>
  </si>
  <si>
    <t>Playing Field Grass</t>
  </si>
  <si>
    <t>Football ClubUtilities</t>
  </si>
  <si>
    <t>13/14 actual  was £183 14/15 was £104</t>
  </si>
  <si>
    <t>Village Grass Cutting</t>
  </si>
  <si>
    <t>S142 &amp; S214 Grants</t>
  </si>
  <si>
    <t>Chyard/Cemet/CAB</t>
  </si>
  <si>
    <t>S137 Grants</t>
  </si>
  <si>
    <t>inc Mag paper/website/Wreath/other</t>
  </si>
  <si>
    <t>S133 Grant</t>
  </si>
  <si>
    <t>Parish Hall</t>
  </si>
  <si>
    <t>Chairman's Allowance/ Cllrs Travel</t>
  </si>
  <si>
    <t xml:space="preserve">* earmarked funds re </t>
  </si>
  <si>
    <t>Parish Office-BT</t>
  </si>
  <si>
    <t>balance from 13/14</t>
  </si>
  <si>
    <t>Parish Office general</t>
  </si>
  <si>
    <t>^50</t>
  </si>
  <si>
    <t>Training/travel</t>
  </si>
  <si>
    <t>Paths &amp; Roads</t>
  </si>
  <si>
    <t>*80</t>
  </si>
  <si>
    <t>Elections(bal from 13/14)</t>
  </si>
  <si>
    <t>Clerk Salary + Expenses</t>
  </si>
  <si>
    <t>Gen Maintenance</t>
  </si>
  <si>
    <t>Room Hire</t>
  </si>
  <si>
    <t>Paths/Roads/salt bins</t>
  </si>
  <si>
    <t>Misc &amp; Contingency</t>
  </si>
  <si>
    <t>Photocopy/IT/Bband/Pcash</t>
  </si>
  <si>
    <t>Stationery/Publications</t>
  </si>
  <si>
    <t>CALC</t>
  </si>
  <si>
    <t>previously earmarked</t>
  </si>
  <si>
    <t>seat Lawrence</t>
  </si>
  <si>
    <t>Training/Travel</t>
  </si>
  <si>
    <t>*100</t>
  </si>
  <si>
    <t>Memberships/subs</t>
  </si>
  <si>
    <t xml:space="preserve">^earmarked funds re </t>
  </si>
  <si>
    <t>Elections</t>
  </si>
  <si>
    <t>^*1500</t>
  </si>
  <si>
    <t>balance from 14/15</t>
  </si>
  <si>
    <t>Loan Repayment</t>
  </si>
  <si>
    <t>Parish Ofice General</t>
  </si>
  <si>
    <t>LMP Footpaths</t>
  </si>
  <si>
    <t xml:space="preserve">Elections </t>
  </si>
  <si>
    <t>Parish Projects</t>
  </si>
  <si>
    <t>Salt bins</t>
  </si>
  <si>
    <t>General  maintenance</t>
  </si>
  <si>
    <t>*500</t>
  </si>
  <si>
    <t>^*400</t>
  </si>
  <si>
    <t>Miscellaneous Expenses</t>
  </si>
  <si>
    <t>Contingency</t>
  </si>
  <si>
    <t>Play Area Maintenance and Repairs</t>
  </si>
  <si>
    <t>Paperless Planning Expenses</t>
  </si>
  <si>
    <t>estimated carry forward at 31.03.2017</t>
  </si>
  <si>
    <t>Estamated carry forward for 13/14 when precept was set in  Dec 2012 was £9,900</t>
  </si>
  <si>
    <t>Balance carried forward at 31/03/14 = £13,142.26</t>
  </si>
  <si>
    <t xml:space="preserve">Estaimated carry forward for 14/15 when precept was set in Dec 2014 was £9,102 this included £2,436 </t>
  </si>
  <si>
    <t xml:space="preserve">earmarked funds.  </t>
  </si>
  <si>
    <t>Balance carried forward at 31/03/15 was £13,334.56</t>
  </si>
  <si>
    <t>The S137 allocation for the current year is £7.36 per elector</t>
  </si>
  <si>
    <t>As at 08.09.15  Electoral role 543 = £3,996.48</t>
  </si>
  <si>
    <t>Clerk</t>
  </si>
  <si>
    <t>Playground</t>
  </si>
  <si>
    <t>Highways</t>
  </si>
  <si>
    <t>Playing field</t>
  </si>
  <si>
    <t>transfer</t>
  </si>
  <si>
    <t>Account Number 56724209</t>
  </si>
  <si>
    <t>Opening Balance</t>
  </si>
  <si>
    <t>Transfer from 04106202</t>
  </si>
  <si>
    <t>Account Number 04106202</t>
  </si>
  <si>
    <t>transfer to 04106202</t>
  </si>
  <si>
    <t>Account Number 6401-00345-4</t>
  </si>
  <si>
    <t>Total precept</t>
  </si>
  <si>
    <t>1/4/15</t>
  </si>
  <si>
    <t>Bank reconciliation 31/3/2015</t>
  </si>
  <si>
    <t>Monmouth</t>
  </si>
  <si>
    <t>Unpresented cheques at 31st March 2016 - Current account</t>
  </si>
  <si>
    <t>Loan Costs</t>
  </si>
  <si>
    <t>Total Borrowings</t>
  </si>
  <si>
    <t>War Memorial</t>
  </si>
  <si>
    <t>Playing Field</t>
  </si>
  <si>
    <t>Neighbourhood Watch Signs</t>
  </si>
  <si>
    <t>hv</t>
  </si>
  <si>
    <t>Parish Paths Map</t>
  </si>
  <si>
    <t>Village Seat</t>
  </si>
  <si>
    <t>Steel Storage Cabinet</t>
  </si>
  <si>
    <t>Public Conveniences</t>
  </si>
  <si>
    <t>iv</t>
  </si>
  <si>
    <t>Granite Pump Trough</t>
  </si>
  <si>
    <t>Millennium Seats (2)</t>
  </si>
  <si>
    <t>nv</t>
  </si>
  <si>
    <t>Coronation Seats (2)</t>
  </si>
  <si>
    <t>Fire Safe</t>
  </si>
  <si>
    <t xml:space="preserve">Land at Week St Mary (playing field </t>
  </si>
  <si>
    <t>Filing Cabinet</t>
  </si>
  <si>
    <t>Bench at Back Lane</t>
  </si>
  <si>
    <t>Noticeboard</t>
  </si>
  <si>
    <t>Youth Shelter</t>
  </si>
  <si>
    <t>Play Equipment</t>
  </si>
  <si>
    <t>Parish Office IT Equipment</t>
  </si>
  <si>
    <t>Parish Office Chairs (2)</t>
  </si>
  <si>
    <t>Skateboard Park</t>
  </si>
  <si>
    <t>TOTAL</t>
  </si>
  <si>
    <t>Toilet</t>
  </si>
  <si>
    <t>playing field</t>
  </si>
  <si>
    <t>grants</t>
  </si>
  <si>
    <t>office</t>
  </si>
  <si>
    <t>highways</t>
  </si>
  <si>
    <t>clerk</t>
  </si>
  <si>
    <t>insurance</t>
  </si>
  <si>
    <t>audit</t>
  </si>
  <si>
    <t>loan</t>
  </si>
  <si>
    <t>repairs</t>
  </si>
  <si>
    <t>31.3.16</t>
  </si>
  <si>
    <t>DD</t>
  </si>
  <si>
    <t>Esther Greig - Clerk's wages etc.</t>
  </si>
  <si>
    <t>St.Gennys PC - SLCC Subs</t>
  </si>
  <si>
    <t>Cornwall Council - Loan Repayment</t>
  </si>
  <si>
    <t>CALC - Annual Membership</t>
  </si>
  <si>
    <t>Nationwide barke and play surfacing</t>
  </si>
  <si>
    <t>Jamie Sachs - Toilets</t>
  </si>
  <si>
    <t>Jamie Sachs - Toilets/Grass</t>
  </si>
  <si>
    <t>J D Retallick</t>
  </si>
  <si>
    <t>JA &amp; MC Roberts - toilet supplies</t>
  </si>
  <si>
    <t>16/037</t>
  </si>
  <si>
    <t>EDF Energy - toilets - 673102538878</t>
  </si>
  <si>
    <t>CC - Precept</t>
  </si>
  <si>
    <t>CC - CTS Grant</t>
  </si>
  <si>
    <t>Toilet donation 2015-16</t>
  </si>
  <si>
    <t>SWW - playing field - 306607701</t>
  </si>
  <si>
    <t>SWW - toilets - 1208915701</t>
  </si>
  <si>
    <t>?</t>
  </si>
  <si>
    <t>Bobbie Heathcote - expenses</t>
  </si>
  <si>
    <t>BT Group</t>
  </si>
  <si>
    <t>16/051</t>
  </si>
  <si>
    <t>Came &amp; Compay - PC Insurance</t>
  </si>
  <si>
    <t>D Wilds - 1 x Oak Seat</t>
  </si>
  <si>
    <t>Sean Johns - taps</t>
  </si>
  <si>
    <t>Mrs V Sowerby - Q B'day celebrations</t>
  </si>
  <si>
    <t>Cornwall Council - lottery registration</t>
  </si>
  <si>
    <t>ICO - Data Protection</t>
  </si>
  <si>
    <t>16/058</t>
  </si>
  <si>
    <t>defibrillator</t>
  </si>
  <si>
    <t>Option 1</t>
  </si>
  <si>
    <t>Option 2</t>
  </si>
  <si>
    <t>SWAST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</si>
  <si>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</si>
  <si>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</si>
  <si>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</si>
  <si>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</si>
  <si>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</si>
  <si>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</si>
  <si>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</si>
  <si>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</si>
  <si>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installation</t>
  </si>
  <si>
    <t>Installation</t>
  </si>
  <si>
    <t>BHF</t>
  </si>
  <si>
    <t>box</t>
  </si>
  <si>
    <t>Maintenance - none</t>
  </si>
  <si>
    <t>maintenance/parts</t>
  </si>
  <si>
    <t>Training - Red cross, max 12</t>
  </si>
  <si>
    <t>Training - Free 1 per year unlimited</t>
  </si>
  <si>
    <t>Defibrillator</t>
  </si>
  <si>
    <t>Community Shop</t>
  </si>
  <si>
    <t>30mph warning lights</t>
  </si>
  <si>
    <t>Spruce up village</t>
  </si>
  <si>
    <t>Now</t>
  </si>
  <si>
    <t>Later</t>
  </si>
  <si>
    <t>Loan  outstanding</t>
  </si>
  <si>
    <t>Playground equipment</t>
  </si>
  <si>
    <t>Total CB £11,250 in 2016, £1250 pa thereafter</t>
  </si>
  <si>
    <t>Option 3</t>
  </si>
  <si>
    <t>Loan repayments - pa  for 11 years</t>
  </si>
  <si>
    <t>Parish Hall Roof</t>
  </si>
  <si>
    <t>Poor Man's Piece, plan + annual cutting</t>
  </si>
  <si>
    <t>Later - next 3 years</t>
  </si>
  <si>
    <t>Annual Payments could be decided in every November at the same time as the PC budget</t>
  </si>
  <si>
    <t>Guestimates</t>
  </si>
  <si>
    <t>To be paid:</t>
  </si>
  <si>
    <t>I've left out the flashing lights as it eats up most of the capital!</t>
  </si>
  <si>
    <t>Individual projects 2 x £250 grants pa</t>
  </si>
  <si>
    <t>Ideas from Parish Meeting, etc.</t>
  </si>
  <si>
    <t>EDF Energy - playfield - 673139098068</t>
  </si>
  <si>
    <t>AC</t>
  </si>
  <si>
    <t>CC - CEP Grant</t>
  </si>
  <si>
    <t>Booker Farm Services - magazine paper</t>
  </si>
  <si>
    <t>SWAST - defibrillator</t>
  </si>
  <si>
    <t>Phillip Price Surveyors - the green</t>
  </si>
  <si>
    <t>16/063</t>
  </si>
  <si>
    <t>2015-16</t>
  </si>
  <si>
    <t>2016-17</t>
  </si>
  <si>
    <t>CB</t>
  </si>
  <si>
    <t>SWW - 3066077001</t>
  </si>
  <si>
    <t>Primrose Solar 5 Ltd</t>
  </si>
  <si>
    <t>WSM Football Club - Shed</t>
  </si>
  <si>
    <t>OT</t>
  </si>
  <si>
    <t>16/071</t>
  </si>
  <si>
    <t>16/085</t>
  </si>
  <si>
    <t>Community Benefit</t>
  </si>
  <si>
    <t>Primrose Solar</t>
  </si>
  <si>
    <t>Balance remaining</t>
  </si>
  <si>
    <t>Standard Life - Pension</t>
  </si>
  <si>
    <t>WSM Football Club - grasscutting</t>
  </si>
  <si>
    <t>Budget 16-17</t>
  </si>
  <si>
    <t>Tom Hannaford Buildings - Shed</t>
  </si>
  <si>
    <t>add £2100 for shed so £5550</t>
  </si>
  <si>
    <t>JAG Signs</t>
  </si>
  <si>
    <t>Heart Stop Account Balance</t>
  </si>
  <si>
    <t>Tennis Court fence</t>
  </si>
  <si>
    <t>Football Club Shed</t>
  </si>
  <si>
    <t>Fixed Assets</t>
  </si>
  <si>
    <t>Value</t>
  </si>
  <si>
    <t>pp</t>
  </si>
  <si>
    <t>Heading</t>
  </si>
  <si>
    <t>Actual</t>
  </si>
  <si>
    <t>Budget Final</t>
  </si>
  <si>
    <t>Actual 1st Oct</t>
  </si>
  <si>
    <t>Estimated</t>
  </si>
  <si>
    <t>EXPENDITURE</t>
  </si>
  <si>
    <t xml:space="preserve"> 31st March</t>
  </si>
  <si>
    <t>Council Administration</t>
  </si>
  <si>
    <t>Clerk Wages</t>
  </si>
  <si>
    <t>Pension</t>
  </si>
  <si>
    <t>Training</t>
  </si>
  <si>
    <t>telephone/internet</t>
  </si>
  <si>
    <t>Subs - CALC/SLCC</t>
  </si>
  <si>
    <t>Office</t>
  </si>
  <si>
    <t>Website</t>
  </si>
  <si>
    <t>Cleaning</t>
  </si>
  <si>
    <t>Public Services</t>
  </si>
  <si>
    <t>Footpaths</t>
  </si>
  <si>
    <t>Weed spraying</t>
  </si>
  <si>
    <t xml:space="preserve">Toilets </t>
  </si>
  <si>
    <t>Maintenance &amp; renewals</t>
  </si>
  <si>
    <t>Supplies</t>
  </si>
  <si>
    <t>business rates</t>
  </si>
  <si>
    <t>s137</t>
  </si>
  <si>
    <t>INCOME</t>
  </si>
  <si>
    <t>Precept</t>
  </si>
  <si>
    <t>CTS Grant</t>
  </si>
  <si>
    <t>VAT reclaim</t>
  </si>
  <si>
    <t>Bank Balance</t>
  </si>
  <si>
    <t>Earmarked</t>
  </si>
  <si>
    <t>grass cutting</t>
  </si>
  <si>
    <t>greens paring</t>
  </si>
  <si>
    <t>utilities</t>
  </si>
  <si>
    <t>project - playbark</t>
  </si>
  <si>
    <t>playarea repairs &amp; renewals</t>
  </si>
  <si>
    <t>chur/cem/CAB</t>
  </si>
  <si>
    <t>Clerk/Cllr mileage/chair allowance</t>
  </si>
  <si>
    <t>Maintenance</t>
  </si>
  <si>
    <t>contingency/misc expenses</t>
  </si>
  <si>
    <t>saltbins/highways</t>
  </si>
  <si>
    <t>maintenance</t>
  </si>
  <si>
    <t>ramp</t>
  </si>
  <si>
    <t>tennis</t>
  </si>
  <si>
    <t>storage sheds</t>
  </si>
  <si>
    <t>CARe</t>
  </si>
  <si>
    <t>Legals - lottery/ICO</t>
  </si>
  <si>
    <t>Football Club utilities/Grant</t>
  </si>
  <si>
    <t>CC Grants/wayleaves</t>
  </si>
  <si>
    <t>LMP - footpaths/cormac</t>
  </si>
  <si>
    <t>Donations box/utilities/B Sco int</t>
  </si>
  <si>
    <t>transparency code/heart stop</t>
  </si>
  <si>
    <t>M J Slade - playbark/skate ramp/notice baord</t>
  </si>
  <si>
    <t>Parish seats</t>
  </si>
  <si>
    <t>3 months of expenditure</t>
  </si>
  <si>
    <t>CEP £500</t>
  </si>
  <si>
    <t>CAB weren't given a grant in 15/16</t>
  </si>
  <si>
    <t>magazine paper, wreath, stratton hospital, longhouse, air ambulance, CPRE, farming community network in 15/16</t>
  </si>
  <si>
    <t>not sure what is going on with BT!!</t>
  </si>
  <si>
    <t>How much is room hire - who invoices/how often</t>
  </si>
  <si>
    <t xml:space="preserve">removed contingency - already spent </t>
  </si>
  <si>
    <t>application for TCG approx £100 to do</t>
  </si>
  <si>
    <t>S Johns invoice to come for the cistern</t>
  </si>
  <si>
    <t>using heart stop funds for installation then balance to CB for future defib use</t>
  </si>
  <si>
    <t>1st April 2016</t>
  </si>
  <si>
    <t>1st October tbc</t>
  </si>
  <si>
    <t>31st March 2017 est.</t>
  </si>
  <si>
    <t>Monmouthshire</t>
  </si>
  <si>
    <t>income - expenditure 2016-17</t>
  </si>
  <si>
    <t>could move £1000 from Monmouthsire to balance income vs expenditure, add a small contingency back in, and to aid cashflow</t>
  </si>
  <si>
    <t>35hrs per month x £12.01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</si>
</sst>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10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7"/>
      <name val="Arial"/>
      <family val="2"/>
    </font>
    <font>
      <sz val="10"/>
      <color indexed="50"/>
      <name val="Arial"/>
      <family val="2"/>
    </font>
    <font>
      <b/>
      <sz val="10"/>
      <color indexed="61"/>
      <name val="Arial"/>
      <family val="2"/>
    </font>
    <font>
      <b/>
      <sz val="10"/>
      <color indexed="5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sz val="11"/>
      <name val="Calibri"/>
      <family val="2"/>
    </font>
    <font>
      <sz val="10"/>
      <color indexed="36"/>
      <name val="Arial"/>
      <family val="2"/>
    </font>
    <font>
      <b/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36"/>
      <name val="Arial"/>
      <family val="2"/>
    </font>
    <font>
      <b/>
      <sz val="11"/>
      <color indexed="30"/>
      <name val="Arial"/>
      <family val="2"/>
    </font>
    <font>
      <b/>
      <sz val="11"/>
      <color indexed="36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i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7030A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sz val="11"/>
      <color rgb="FF7030A0"/>
      <name val="Calibri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7030A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9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3" fillId="0" borderId="0">
      <alignment/>
      <protection/>
    </xf>
    <xf numFmtId="0" fontId="3" fillId="4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24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3" fontId="24" fillId="0" borderId="0" xfId="57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ont="1" applyFill="1" applyBorder="1" applyAlignment="1" quotePrefix="1">
      <alignment/>
    </xf>
    <xf numFmtId="0" fontId="27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/>
    </xf>
    <xf numFmtId="16" fontId="0" fillId="0" borderId="19" xfId="0" applyNumberFormat="1" applyFont="1" applyBorder="1" applyAlignment="1">
      <alignment/>
    </xf>
    <xf numFmtId="16" fontId="0" fillId="0" borderId="11" xfId="0" applyNumberFormat="1" applyFont="1" applyBorder="1" applyAlignment="1">
      <alignment/>
    </xf>
    <xf numFmtId="0" fontId="0" fillId="0" borderId="20" xfId="0" applyFont="1" applyBorder="1" applyAlignment="1">
      <alignment/>
    </xf>
    <xf numFmtId="16" fontId="0" fillId="0" borderId="11" xfId="0" applyNumberFormat="1" applyFont="1" applyFill="1" applyBorder="1" applyAlignment="1">
      <alignment/>
    </xf>
    <xf numFmtId="16" fontId="0" fillId="0" borderId="11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25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27" xfId="0" applyFont="1" applyBorder="1" applyAlignment="1">
      <alignment horizontal="center"/>
    </xf>
    <xf numFmtId="0" fontId="7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72" fillId="0" borderId="25" xfId="0" applyNumberFormat="1" applyFont="1" applyBorder="1" applyAlignment="1">
      <alignment horizontal="center"/>
    </xf>
    <xf numFmtId="1" fontId="72" fillId="0" borderId="26" xfId="0" applyNumberFormat="1" applyFont="1" applyBorder="1" applyAlignment="1">
      <alignment horizontal="center"/>
    </xf>
    <xf numFmtId="1" fontId="72" fillId="0" borderId="27" xfId="0" applyNumberFormat="1" applyFont="1" applyBorder="1" applyAlignment="1">
      <alignment horizontal="center"/>
    </xf>
    <xf numFmtId="1" fontId="72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Border="1" applyAlignment="1">
      <alignment/>
    </xf>
    <xf numFmtId="14" fontId="0" fillId="0" borderId="0" xfId="0" applyNumberForma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/>
    </xf>
    <xf numFmtId="0" fontId="74" fillId="0" borderId="0" xfId="0" applyFont="1" applyAlignment="1">
      <alignment/>
    </xf>
    <xf numFmtId="0" fontId="0" fillId="0" borderId="32" xfId="0" applyBorder="1" applyAlignment="1">
      <alignment/>
    </xf>
    <xf numFmtId="0" fontId="74" fillId="0" borderId="33" xfId="0" applyFont="1" applyBorder="1" applyAlignment="1">
      <alignment/>
    </xf>
    <xf numFmtId="9" fontId="0" fillId="0" borderId="0" xfId="0" applyNumberFormat="1" applyAlignment="1">
      <alignment/>
    </xf>
    <xf numFmtId="16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75" fillId="0" borderId="35" xfId="0" applyFont="1" applyBorder="1" applyAlignment="1">
      <alignment/>
    </xf>
    <xf numFmtId="0" fontId="0" fillId="0" borderId="36" xfId="0" applyBorder="1" applyAlignment="1">
      <alignment/>
    </xf>
    <xf numFmtId="0" fontId="76" fillId="0" borderId="20" xfId="0" applyFont="1" applyBorder="1" applyAlignment="1">
      <alignment/>
    </xf>
    <xf numFmtId="0" fontId="76" fillId="0" borderId="19" xfId="0" applyFont="1" applyBorder="1" applyAlignment="1">
      <alignment/>
    </xf>
    <xf numFmtId="0" fontId="73" fillId="0" borderId="2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74" fillId="0" borderId="11" xfId="0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11" xfId="0" applyNumberFormat="1" applyFont="1" applyBorder="1" applyAlignment="1">
      <alignment/>
    </xf>
    <xf numFmtId="16" fontId="0" fillId="0" borderId="38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Border="1" applyAlignment="1">
      <alignment/>
    </xf>
    <xf numFmtId="0" fontId="76" fillId="0" borderId="37" xfId="0" applyFont="1" applyBorder="1" applyAlignment="1">
      <alignment/>
    </xf>
    <xf numFmtId="0" fontId="0" fillId="0" borderId="14" xfId="0" applyFont="1" applyBorder="1" applyAlignment="1" quotePrefix="1">
      <alignment/>
    </xf>
    <xf numFmtId="0" fontId="80" fillId="0" borderId="0" xfId="0" applyFont="1" applyBorder="1" applyAlignment="1">
      <alignment/>
    </xf>
    <xf numFmtId="0" fontId="72" fillId="0" borderId="0" xfId="0" applyFont="1" applyBorder="1" applyAlignment="1">
      <alignment/>
    </xf>
    <xf numFmtId="17" fontId="72" fillId="0" borderId="16" xfId="0" applyNumberFormat="1" applyFont="1" applyBorder="1" applyAlignment="1">
      <alignment horizontal="center"/>
    </xf>
    <xf numFmtId="1" fontId="72" fillId="0" borderId="18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/>
    </xf>
    <xf numFmtId="2" fontId="73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76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7" fillId="0" borderId="0" xfId="0" applyFont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14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41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0" fontId="0" fillId="0" borderId="43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1" fillId="0" borderId="34" xfId="0" applyNumberFormat="1" applyFont="1" applyFill="1" applyBorder="1" applyAlignment="1" applyProtection="1">
      <alignment/>
      <protection locked="0"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44" xfId="0" applyNumberFormat="1" applyFont="1" applyFill="1" applyBorder="1" applyAlignment="1" applyProtection="1">
      <alignment/>
      <protection locked="0"/>
    </xf>
    <xf numFmtId="0" fontId="0" fillId="0" borderId="45" xfId="0" applyNumberFormat="1" applyFont="1" applyFill="1" applyBorder="1" applyAlignment="1" applyProtection="1">
      <alignment/>
      <protection locked="0"/>
    </xf>
    <xf numFmtId="0" fontId="0" fillId="0" borderId="46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38" fillId="0" borderId="40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1" fillId="0" borderId="37" xfId="0" applyFont="1" applyBorder="1" applyAlignment="1">
      <alignment/>
    </xf>
    <xf numFmtId="2" fontId="81" fillId="0" borderId="1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72" fillId="0" borderId="47" xfId="0" applyFont="1" applyBorder="1" applyAlignment="1">
      <alignment horizontal="center"/>
    </xf>
    <xf numFmtId="1" fontId="72" fillId="0" borderId="47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86" fillId="0" borderId="0" xfId="0" applyFont="1" applyAlignment="1">
      <alignment/>
    </xf>
    <xf numFmtId="2" fontId="81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" fillId="0" borderId="37" xfId="0" applyFont="1" applyBorder="1" applyAlignment="1">
      <alignment/>
    </xf>
    <xf numFmtId="0" fontId="73" fillId="0" borderId="23" xfId="0" applyFont="1" applyBorder="1" applyAlignment="1">
      <alignment/>
    </xf>
    <xf numFmtId="0" fontId="77" fillId="0" borderId="20" xfId="0" applyFont="1" applyBorder="1" applyAlignment="1">
      <alignment/>
    </xf>
    <xf numFmtId="0" fontId="89" fillId="0" borderId="0" xfId="57" applyFont="1" applyBorder="1">
      <alignment/>
      <protection/>
    </xf>
    <xf numFmtId="0" fontId="90" fillId="0" borderId="0" xfId="57" applyFont="1" applyBorder="1">
      <alignment/>
      <protection/>
    </xf>
    <xf numFmtId="0" fontId="91" fillId="0" borderId="0" xfId="57" applyFont="1" applyBorder="1">
      <alignment/>
      <protection/>
    </xf>
    <xf numFmtId="0" fontId="79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2" fontId="92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2" fontId="95" fillId="0" borderId="0" xfId="0" applyNumberFormat="1" applyFont="1" applyBorder="1" applyAlignment="1">
      <alignment/>
    </xf>
    <xf numFmtId="2" fontId="9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48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49" xfId="0" applyFont="1" applyBorder="1" applyAlignment="1">
      <alignment/>
    </xf>
    <xf numFmtId="0" fontId="48" fillId="0" borderId="33" xfId="0" applyFont="1" applyBorder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31" xfId="0" applyFont="1" applyBorder="1" applyAlignment="1">
      <alignment/>
    </xf>
    <xf numFmtId="0" fontId="97" fillId="0" borderId="0" xfId="0" applyFont="1" applyAlignment="1">
      <alignment/>
    </xf>
    <xf numFmtId="0" fontId="73" fillId="0" borderId="37" xfId="0" applyFont="1" applyBorder="1" applyAlignment="1">
      <alignment/>
    </xf>
    <xf numFmtId="0" fontId="0" fillId="0" borderId="17" xfId="0" applyFont="1" applyBorder="1" applyAlignment="1">
      <alignment/>
    </xf>
    <xf numFmtId="0" fontId="0" fillId="1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35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2" fontId="81" fillId="0" borderId="0" xfId="0" applyNumberFormat="1" applyFont="1" applyBorder="1" applyAlignment="1">
      <alignment/>
    </xf>
    <xf numFmtId="0" fontId="98" fillId="0" borderId="10" xfId="0" applyFont="1" applyBorder="1" applyAlignment="1">
      <alignment/>
    </xf>
    <xf numFmtId="0" fontId="99" fillId="0" borderId="0" xfId="0" applyFont="1" applyAlignment="1">
      <alignment/>
    </xf>
    <xf numFmtId="0" fontId="0" fillId="0" borderId="34" xfId="0" applyFont="1" applyBorder="1" applyAlignment="1">
      <alignment vertical="top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9" fillId="0" borderId="0" xfId="0" applyFont="1" applyAlignment="1">
      <alignment horizontal="center" vertical="top" wrapText="1"/>
    </xf>
    <xf numFmtId="0" fontId="99" fillId="0" borderId="0" xfId="0" applyFont="1" applyAlignment="1">
      <alignment vertical="top" wrapText="1"/>
    </xf>
    <xf numFmtId="0" fontId="99" fillId="0" borderId="11" xfId="0" applyFont="1" applyBorder="1" applyAlignment="1">
      <alignment vertical="top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99" fillId="0" borderId="11" xfId="0" applyFont="1" applyBorder="1" applyAlignment="1">
      <alignment/>
    </xf>
    <xf numFmtId="0" fontId="0" fillId="0" borderId="26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26" xfId="0" applyFont="1" applyBorder="1" applyAlignment="1">
      <alignment/>
    </xf>
    <xf numFmtId="0" fontId="99" fillId="0" borderId="26" xfId="0" applyFont="1" applyBorder="1" applyAlignment="1">
      <alignment/>
    </xf>
    <xf numFmtId="0" fontId="99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99" fillId="0" borderId="13" xfId="0" applyFont="1" applyBorder="1" applyAlignment="1">
      <alignment/>
    </xf>
    <xf numFmtId="0" fontId="24" fillId="0" borderId="27" xfId="0" applyFont="1" applyBorder="1" applyAlignment="1">
      <alignment/>
    </xf>
    <xf numFmtId="0" fontId="99" fillId="0" borderId="27" xfId="0" applyFont="1" applyBorder="1" applyAlignment="1">
      <alignment/>
    </xf>
    <xf numFmtId="0" fontId="100" fillId="0" borderId="0" xfId="0" applyFont="1" applyBorder="1" applyAlignment="1">
      <alignment/>
    </xf>
    <xf numFmtId="0" fontId="89" fillId="0" borderId="0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2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9" xfId="0" applyFont="1" applyBorder="1" applyAlignment="1">
      <alignment/>
    </xf>
    <xf numFmtId="0" fontId="99" fillId="0" borderId="33" xfId="0" applyFont="1" applyBorder="1" applyAlignment="1">
      <alignment/>
    </xf>
    <xf numFmtId="0" fontId="77" fillId="0" borderId="0" xfId="0" applyFont="1" applyAlignment="1">
      <alignment/>
    </xf>
    <xf numFmtId="0" fontId="77" fillId="0" borderId="26" xfId="0" applyFont="1" applyFill="1" applyBorder="1" applyAlignment="1">
      <alignment/>
    </xf>
    <xf numFmtId="0" fontId="86" fillId="0" borderId="26" xfId="0" applyFont="1" applyBorder="1" applyAlignment="1">
      <alignment/>
    </xf>
    <xf numFmtId="0" fontId="86" fillId="0" borderId="26" xfId="0" applyFont="1" applyFill="1" applyBorder="1" applyAlignment="1">
      <alignment/>
    </xf>
    <xf numFmtId="0" fontId="86" fillId="0" borderId="43" xfId="0" applyNumberFormat="1" applyFont="1" applyFill="1" applyBorder="1" applyAlignment="1" applyProtection="1">
      <alignment/>
      <protection locked="0"/>
    </xf>
    <xf numFmtId="0" fontId="86" fillId="0" borderId="10" xfId="0" applyNumberFormat="1" applyFont="1" applyFill="1" applyBorder="1" applyAlignment="1" applyProtection="1">
      <alignment/>
      <protection locked="0"/>
    </xf>
    <xf numFmtId="0" fontId="86" fillId="0" borderId="0" xfId="0" applyNumberFormat="1" applyFont="1" applyFill="1" applyBorder="1" applyAlignment="1" applyProtection="1">
      <alignment/>
      <protection locked="0"/>
    </xf>
    <xf numFmtId="0" fontId="86" fillId="0" borderId="44" xfId="0" applyNumberFormat="1" applyFont="1" applyFill="1" applyBorder="1" applyAlignment="1" applyProtection="1">
      <alignment/>
      <protection locked="0"/>
    </xf>
    <xf numFmtId="0" fontId="102" fillId="0" borderId="26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01" fillId="0" borderId="0" xfId="0" applyFont="1" applyAlignment="1">
      <alignment/>
    </xf>
    <xf numFmtId="0" fontId="77" fillId="0" borderId="31" xfId="0" applyFont="1" applyBorder="1" applyAlignment="1">
      <alignment/>
    </xf>
    <xf numFmtId="0" fontId="80" fillId="0" borderId="0" xfId="0" applyFont="1" applyAlignment="1">
      <alignment/>
    </xf>
    <xf numFmtId="0" fontId="0" fillId="18" borderId="26" xfId="0" applyFont="1" applyFill="1" applyBorder="1" applyAlignment="1">
      <alignment/>
    </xf>
    <xf numFmtId="0" fontId="24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urr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B19">
      <selection activeCell="E66" sqref="E66"/>
    </sheetView>
  </sheetViews>
  <sheetFormatPr defaultColWidth="9.140625" defaultRowHeight="12.75"/>
  <cols>
    <col min="1" max="1" width="9.140625" style="19" customWidth="1"/>
    <col min="2" max="2" width="10.140625" style="3" bestFit="1" customWidth="1"/>
    <col min="3" max="3" width="9.140625" style="19" customWidth="1"/>
    <col min="4" max="4" width="9.140625" style="150" customWidth="1"/>
    <col min="5" max="5" width="26.28125" style="19" customWidth="1"/>
    <col min="6" max="8" width="9.140625" style="19" customWidth="1"/>
    <col min="9" max="9" width="3.00390625" style="19" customWidth="1"/>
    <col min="10" max="10" width="9.140625" style="19" customWidth="1"/>
    <col min="11" max="11" width="10.8515625" style="19" customWidth="1"/>
    <col min="12" max="12" width="10.28125" style="19" customWidth="1"/>
    <col min="13" max="13" width="27.28125" style="19" customWidth="1"/>
    <col min="14" max="14" width="11.140625" style="19" customWidth="1"/>
    <col min="15" max="15" width="9.140625" style="156" customWidth="1"/>
    <col min="16" max="29" width="9.140625" style="19" customWidth="1"/>
    <col min="30" max="30" width="12.28125" style="121" customWidth="1"/>
    <col min="31" max="31" width="9.140625" style="87" customWidth="1"/>
    <col min="32" max="32" width="9.140625" style="135" customWidth="1"/>
    <col min="33" max="33" width="9.140625" style="4" customWidth="1"/>
    <col min="34" max="16384" width="9.140625" style="19" customWidth="1"/>
  </cols>
  <sheetData>
    <row r="1" spans="2:33" s="17" customFormat="1" ht="18.75" thickBot="1">
      <c r="B1" s="10" t="s">
        <v>129</v>
      </c>
      <c r="D1" s="143"/>
      <c r="O1" s="156"/>
      <c r="AD1" s="121"/>
      <c r="AE1" s="87"/>
      <c r="AF1" s="135"/>
      <c r="AG1" s="4"/>
    </row>
    <row r="2" spans="2:33" s="17" customFormat="1" ht="18.75" thickBot="1">
      <c r="B2" s="311" t="s">
        <v>15</v>
      </c>
      <c r="C2" s="312"/>
      <c r="D2" s="312"/>
      <c r="E2" s="312"/>
      <c r="F2" s="312"/>
      <c r="G2" s="313"/>
      <c r="J2" s="314" t="s">
        <v>16</v>
      </c>
      <c r="K2" s="315"/>
      <c r="L2" s="315"/>
      <c r="M2" s="315"/>
      <c r="N2" s="315"/>
      <c r="O2" s="316"/>
      <c r="AD2" s="121"/>
      <c r="AE2" s="87"/>
      <c r="AF2" s="135"/>
      <c r="AG2" s="4"/>
    </row>
    <row r="3" spans="2:32" s="15" customFormat="1" ht="13.5" thickBot="1">
      <c r="B3" s="44" t="s">
        <v>0</v>
      </c>
      <c r="C3" s="68" t="s">
        <v>7</v>
      </c>
      <c r="D3" s="144" t="s">
        <v>18</v>
      </c>
      <c r="E3" s="68" t="s">
        <v>4</v>
      </c>
      <c r="F3" s="68" t="s">
        <v>6</v>
      </c>
      <c r="G3" s="69" t="s">
        <v>1</v>
      </c>
      <c r="H3" s="15" t="s">
        <v>15</v>
      </c>
      <c r="J3" s="72" t="s">
        <v>0</v>
      </c>
      <c r="K3" s="68" t="s">
        <v>2</v>
      </c>
      <c r="L3" s="68" t="s">
        <v>5</v>
      </c>
      <c r="M3" s="68" t="s">
        <v>4</v>
      </c>
      <c r="N3" s="68" t="s">
        <v>6</v>
      </c>
      <c r="O3" s="210" t="s">
        <v>1</v>
      </c>
      <c r="P3" s="45" t="s">
        <v>121</v>
      </c>
      <c r="Q3" s="45" t="s">
        <v>54</v>
      </c>
      <c r="R3" s="68" t="s">
        <v>9</v>
      </c>
      <c r="S3" s="68" t="s">
        <v>10</v>
      </c>
      <c r="T3" s="45" t="s">
        <v>124</v>
      </c>
      <c r="U3" s="45" t="s">
        <v>123</v>
      </c>
      <c r="V3" s="68" t="s">
        <v>11</v>
      </c>
      <c r="W3" s="45" t="s">
        <v>251</v>
      </c>
      <c r="X3" s="68" t="s">
        <v>12</v>
      </c>
      <c r="Y3" s="68" t="s">
        <v>13</v>
      </c>
      <c r="Z3" s="68" t="s">
        <v>20</v>
      </c>
      <c r="AA3" s="45" t="s">
        <v>37</v>
      </c>
      <c r="AB3" s="68" t="s">
        <v>14</v>
      </c>
      <c r="AC3" s="46" t="s">
        <v>45</v>
      </c>
      <c r="AD3" s="122" t="s">
        <v>16</v>
      </c>
      <c r="AE3" s="86" t="s">
        <v>125</v>
      </c>
      <c r="AF3" s="136" t="s">
        <v>46</v>
      </c>
    </row>
    <row r="4" spans="2:32" s="15" customFormat="1" ht="12.75">
      <c r="B4" s="118" t="s">
        <v>173</v>
      </c>
      <c r="C4" s="117"/>
      <c r="D4" s="145"/>
      <c r="E4" s="159" t="s">
        <v>17</v>
      </c>
      <c r="F4" s="159">
        <v>11416.86</v>
      </c>
      <c r="G4" s="67"/>
      <c r="J4" s="81">
        <v>42461</v>
      </c>
      <c r="K4" s="48" t="s">
        <v>174</v>
      </c>
      <c r="L4" s="48" t="s">
        <v>184</v>
      </c>
      <c r="M4" s="51" t="s">
        <v>190</v>
      </c>
      <c r="N4" s="48">
        <v>73.22</v>
      </c>
      <c r="O4" s="119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83">
        <v>73.22</v>
      </c>
      <c r="AB4" s="66"/>
      <c r="AC4" s="67"/>
      <c r="AD4" s="122">
        <f>SUM(O4:AC4)</f>
        <v>73.22</v>
      </c>
      <c r="AE4" s="86"/>
      <c r="AF4" s="136"/>
    </row>
    <row r="5" spans="1:32" s="15" customFormat="1" ht="12.75">
      <c r="A5" s="14"/>
      <c r="B5" s="82"/>
      <c r="C5" s="48"/>
      <c r="D5" s="146"/>
      <c r="E5" s="48"/>
      <c r="F5" s="48"/>
      <c r="G5" s="60"/>
      <c r="H5" s="3"/>
      <c r="J5" s="82">
        <v>42468</v>
      </c>
      <c r="K5" s="48" t="s">
        <v>174</v>
      </c>
      <c r="L5" s="48" t="s">
        <v>256</v>
      </c>
      <c r="M5" s="48" t="s">
        <v>185</v>
      </c>
      <c r="N5" s="48">
        <v>16</v>
      </c>
      <c r="O5" s="120" t="s">
        <v>191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>
        <v>16</v>
      </c>
      <c r="AB5" s="48"/>
      <c r="AC5" s="53"/>
      <c r="AD5" s="122">
        <f aca="true" t="shared" si="0" ref="AD5:AD63">SUM(O5:AC5)</f>
        <v>16</v>
      </c>
      <c r="AF5" s="136"/>
    </row>
    <row r="6" spans="1:32" s="15" customFormat="1" ht="12.75">
      <c r="A6" s="14"/>
      <c r="B6" s="82"/>
      <c r="C6" s="48"/>
      <c r="D6" s="146"/>
      <c r="E6" s="133"/>
      <c r="F6" s="29"/>
      <c r="G6" s="60"/>
      <c r="H6" s="3"/>
      <c r="J6" s="81">
        <v>42480</v>
      </c>
      <c r="K6" s="48">
        <v>1364</v>
      </c>
      <c r="L6" s="48" t="s">
        <v>184</v>
      </c>
      <c r="M6" s="48" t="s">
        <v>175</v>
      </c>
      <c r="N6" s="48">
        <v>507.69</v>
      </c>
      <c r="O6" s="211"/>
      <c r="P6" s="83">
        <v>455.94</v>
      </c>
      <c r="Q6" s="83"/>
      <c r="R6" s="83"/>
      <c r="S6" s="83"/>
      <c r="T6" s="83"/>
      <c r="U6" s="83"/>
      <c r="V6" s="83"/>
      <c r="W6" s="83"/>
      <c r="X6" s="83"/>
      <c r="Y6" s="83"/>
      <c r="Z6" s="83">
        <v>51.75</v>
      </c>
      <c r="AA6" s="83"/>
      <c r="AB6" s="83"/>
      <c r="AC6" s="98"/>
      <c r="AD6" s="122">
        <f t="shared" si="0"/>
        <v>507.69</v>
      </c>
      <c r="AF6" s="136"/>
    </row>
    <row r="7" spans="2:32" s="15" customFormat="1" ht="12.75">
      <c r="B7" s="82"/>
      <c r="C7" s="57"/>
      <c r="D7" s="146"/>
      <c r="E7" s="48"/>
      <c r="F7" s="48"/>
      <c r="G7" s="53"/>
      <c r="H7" s="3"/>
      <c r="J7" s="81">
        <v>42480</v>
      </c>
      <c r="K7" s="48">
        <v>1366</v>
      </c>
      <c r="L7" s="48" t="s">
        <v>184</v>
      </c>
      <c r="M7" s="51" t="s">
        <v>180</v>
      </c>
      <c r="N7" s="48">
        <v>75</v>
      </c>
      <c r="O7" s="211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>
        <v>75</v>
      </c>
      <c r="AB7" s="83"/>
      <c r="AC7" s="98"/>
      <c r="AD7" s="122">
        <f t="shared" si="0"/>
        <v>75</v>
      </c>
      <c r="AE7" s="86"/>
      <c r="AF7" s="136"/>
    </row>
    <row r="8" spans="2:32" s="15" customFormat="1" ht="12.75">
      <c r="B8" s="52"/>
      <c r="C8" s="48"/>
      <c r="D8" s="147"/>
      <c r="E8" s="29"/>
      <c r="F8" s="29"/>
      <c r="G8" s="59"/>
      <c r="J8" s="82">
        <v>42462</v>
      </c>
      <c r="K8" s="48">
        <v>1371</v>
      </c>
      <c r="L8" s="48" t="s">
        <v>184</v>
      </c>
      <c r="M8" s="51" t="s">
        <v>181</v>
      </c>
      <c r="N8" s="48">
        <v>190</v>
      </c>
      <c r="O8" s="120"/>
      <c r="P8" s="48"/>
      <c r="Q8" s="48"/>
      <c r="R8" s="48"/>
      <c r="S8" s="48">
        <v>40</v>
      </c>
      <c r="T8" s="48"/>
      <c r="U8" s="48"/>
      <c r="V8" s="48"/>
      <c r="W8" s="48"/>
      <c r="X8" s="48"/>
      <c r="Y8" s="48"/>
      <c r="Z8" s="48"/>
      <c r="AA8" s="48">
        <v>150</v>
      </c>
      <c r="AB8" s="48"/>
      <c r="AC8" s="53"/>
      <c r="AD8" s="122">
        <f t="shared" si="0"/>
        <v>190</v>
      </c>
      <c r="AE8" s="86"/>
      <c r="AF8" s="136"/>
    </row>
    <row r="9" spans="2:34" s="3" customFormat="1" ht="12.75">
      <c r="B9" s="130"/>
      <c r="C9" s="131"/>
      <c r="D9" s="148"/>
      <c r="E9" s="133"/>
      <c r="F9" s="133"/>
      <c r="G9" s="132"/>
      <c r="J9" s="84">
        <v>42482</v>
      </c>
      <c r="K9" s="51" t="s">
        <v>174</v>
      </c>
      <c r="L9" s="48" t="s">
        <v>184</v>
      </c>
      <c r="M9" s="51" t="s">
        <v>189</v>
      </c>
      <c r="N9" s="51">
        <v>58.15</v>
      </c>
      <c r="O9" s="120"/>
      <c r="P9" s="48"/>
      <c r="Q9" s="48"/>
      <c r="R9" s="48"/>
      <c r="S9" s="48"/>
      <c r="T9" s="48">
        <v>58.15</v>
      </c>
      <c r="U9" s="48"/>
      <c r="V9" s="48"/>
      <c r="W9" s="48"/>
      <c r="X9" s="48"/>
      <c r="Y9" s="48"/>
      <c r="Z9" s="48"/>
      <c r="AA9" s="48"/>
      <c r="AB9" s="48"/>
      <c r="AC9" s="53"/>
      <c r="AD9" s="122">
        <f t="shared" si="0"/>
        <v>58.15</v>
      </c>
      <c r="AE9" s="86"/>
      <c r="AF9" s="135"/>
      <c r="AG9" s="77"/>
      <c r="AH9" s="15"/>
    </row>
    <row r="10" spans="2:34" s="3" customFormat="1" ht="12.75">
      <c r="B10" s="130"/>
      <c r="C10" s="131"/>
      <c r="D10" s="148"/>
      <c r="E10" s="133"/>
      <c r="F10" s="133"/>
      <c r="G10" s="132"/>
      <c r="J10" s="84">
        <v>42485</v>
      </c>
      <c r="K10" s="70">
        <v>1370</v>
      </c>
      <c r="L10" s="48" t="s">
        <v>184</v>
      </c>
      <c r="M10" s="51" t="s">
        <v>179</v>
      </c>
      <c r="N10" s="51">
        <v>2094.32</v>
      </c>
      <c r="O10" s="257">
        <v>349.06</v>
      </c>
      <c r="P10" s="48"/>
      <c r="Q10" s="48"/>
      <c r="R10" s="48"/>
      <c r="S10" s="48"/>
      <c r="T10" s="48">
        <v>1745.26</v>
      </c>
      <c r="U10" s="48"/>
      <c r="V10" s="48"/>
      <c r="W10" s="48"/>
      <c r="X10" s="48"/>
      <c r="Y10" s="48"/>
      <c r="Z10" s="48"/>
      <c r="AA10" s="48"/>
      <c r="AB10" s="48"/>
      <c r="AC10" s="53"/>
      <c r="AD10" s="122">
        <f t="shared" si="0"/>
        <v>2094.32</v>
      </c>
      <c r="AE10" s="86"/>
      <c r="AF10" s="135"/>
      <c r="AG10" s="77"/>
      <c r="AH10" s="15"/>
    </row>
    <row r="11" spans="2:34" s="3" customFormat="1" ht="12.75">
      <c r="B11" s="130"/>
      <c r="C11" s="131"/>
      <c r="D11" s="148"/>
      <c r="E11" s="133"/>
      <c r="F11" s="133"/>
      <c r="G11" s="132"/>
      <c r="J11" s="84">
        <v>42485</v>
      </c>
      <c r="K11" s="70">
        <v>1372</v>
      </c>
      <c r="L11" s="48" t="s">
        <v>184</v>
      </c>
      <c r="M11" s="51" t="s">
        <v>182</v>
      </c>
      <c r="N11" s="51">
        <v>130.5</v>
      </c>
      <c r="O11" s="120"/>
      <c r="P11" s="48"/>
      <c r="Q11" s="48"/>
      <c r="R11" s="48"/>
      <c r="S11" s="48"/>
      <c r="T11" s="48">
        <v>130.5</v>
      </c>
      <c r="U11" s="48"/>
      <c r="V11" s="48"/>
      <c r="W11" s="48"/>
      <c r="X11" s="48"/>
      <c r="Y11" s="48"/>
      <c r="Z11" s="48"/>
      <c r="AA11" s="48"/>
      <c r="AB11" s="48"/>
      <c r="AC11" s="53"/>
      <c r="AD11" s="122">
        <f t="shared" si="0"/>
        <v>130.5</v>
      </c>
      <c r="AE11" s="86"/>
      <c r="AF11" s="135"/>
      <c r="AG11" s="77"/>
      <c r="AH11" s="15"/>
    </row>
    <row r="12" spans="2:34" s="3" customFormat="1" ht="12.75">
      <c r="B12" s="130">
        <v>42467</v>
      </c>
      <c r="C12" s="131" t="s">
        <v>184</v>
      </c>
      <c r="D12" s="148"/>
      <c r="E12" s="127" t="s">
        <v>186</v>
      </c>
      <c r="F12" s="127">
        <v>7681</v>
      </c>
      <c r="G12" s="132"/>
      <c r="H12" s="3">
        <v>7681</v>
      </c>
      <c r="J12" s="84">
        <v>42486</v>
      </c>
      <c r="K12" s="70">
        <v>1369</v>
      </c>
      <c r="L12" s="48" t="s">
        <v>184</v>
      </c>
      <c r="M12" s="51" t="s">
        <v>178</v>
      </c>
      <c r="N12" s="51">
        <v>239.58</v>
      </c>
      <c r="O12" s="257">
        <v>19.8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53">
        <v>219.78</v>
      </c>
      <c r="AD12" s="122">
        <f t="shared" si="0"/>
        <v>239.58</v>
      </c>
      <c r="AE12" s="86"/>
      <c r="AF12" s="135"/>
      <c r="AG12" s="77"/>
      <c r="AH12" s="15"/>
    </row>
    <row r="13" spans="2:34" s="3" customFormat="1" ht="12.75">
      <c r="B13" s="130">
        <v>42467</v>
      </c>
      <c r="C13" s="131" t="s">
        <v>184</v>
      </c>
      <c r="D13" s="148"/>
      <c r="E13" s="127" t="s">
        <v>187</v>
      </c>
      <c r="F13" s="127">
        <v>409.82</v>
      </c>
      <c r="G13" s="132"/>
      <c r="H13" s="3">
        <v>409.82</v>
      </c>
      <c r="J13" s="84">
        <v>42487</v>
      </c>
      <c r="K13" s="70">
        <v>1373</v>
      </c>
      <c r="L13" s="48" t="s">
        <v>184</v>
      </c>
      <c r="M13" s="51" t="s">
        <v>183</v>
      </c>
      <c r="N13" s="51">
        <v>9.5</v>
      </c>
      <c r="O13" s="12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>
        <v>9.5</v>
      </c>
      <c r="AB13" s="48"/>
      <c r="AC13" s="53"/>
      <c r="AD13" s="122">
        <f t="shared" si="0"/>
        <v>9.5</v>
      </c>
      <c r="AE13" s="86"/>
      <c r="AF13" s="135"/>
      <c r="AG13" s="77"/>
      <c r="AH13" s="15"/>
    </row>
    <row r="14" spans="2:34" s="3" customFormat="1" ht="12.75">
      <c r="B14" s="130">
        <v>42478</v>
      </c>
      <c r="C14" s="131" t="s">
        <v>184</v>
      </c>
      <c r="D14" s="148">
        <v>100253</v>
      </c>
      <c r="E14" s="127" t="s">
        <v>188</v>
      </c>
      <c r="F14" s="127">
        <v>16.83</v>
      </c>
      <c r="G14" s="132"/>
      <c r="H14" s="3">
        <v>16.83</v>
      </c>
      <c r="J14" s="84">
        <v>42488</v>
      </c>
      <c r="K14" s="70">
        <v>1367</v>
      </c>
      <c r="L14" s="48" t="s">
        <v>184</v>
      </c>
      <c r="M14" s="51" t="s">
        <v>177</v>
      </c>
      <c r="N14" s="51">
        <v>975</v>
      </c>
      <c r="O14" s="120"/>
      <c r="P14" s="48"/>
      <c r="Q14" s="48">
        <v>975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53"/>
      <c r="AD14" s="122">
        <f t="shared" si="0"/>
        <v>975</v>
      </c>
      <c r="AE14" s="86"/>
      <c r="AF14" s="135"/>
      <c r="AG14" s="77"/>
      <c r="AH14" s="15"/>
    </row>
    <row r="15" spans="2:34" s="3" customFormat="1" ht="12.75">
      <c r="B15" s="130"/>
      <c r="C15" s="131"/>
      <c r="D15" s="148"/>
      <c r="E15" s="209" t="s">
        <v>31</v>
      </c>
      <c r="F15" s="209">
        <f>SUM(F12:F14)</f>
        <v>8107.65</v>
      </c>
      <c r="G15" s="132"/>
      <c r="J15" s="84">
        <v>42488</v>
      </c>
      <c r="K15" s="70">
        <v>1368</v>
      </c>
      <c r="L15" s="48" t="s">
        <v>184</v>
      </c>
      <c r="M15" s="51" t="s">
        <v>192</v>
      </c>
      <c r="N15" s="51">
        <v>3</v>
      </c>
      <c r="O15" s="12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53">
        <v>3</v>
      </c>
      <c r="AD15" s="122">
        <f t="shared" si="0"/>
        <v>3</v>
      </c>
      <c r="AE15" s="86"/>
      <c r="AF15" s="135"/>
      <c r="AG15" s="77"/>
      <c r="AH15" s="15"/>
    </row>
    <row r="16" spans="2:34" s="3" customFormat="1" ht="12.75">
      <c r="B16" s="130"/>
      <c r="C16" s="131"/>
      <c r="D16" s="148"/>
      <c r="E16" s="195" t="s">
        <v>19</v>
      </c>
      <c r="F16" s="195">
        <f>SUM(F4+F15-N16)</f>
        <v>15152.550000000003</v>
      </c>
      <c r="G16" s="132"/>
      <c r="J16" s="84"/>
      <c r="K16" s="70"/>
      <c r="L16" s="48"/>
      <c r="M16" s="54" t="s">
        <v>162</v>
      </c>
      <c r="N16" s="54">
        <f>SUM(N4:N15)</f>
        <v>4371.96</v>
      </c>
      <c r="O16" s="12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53"/>
      <c r="AD16" s="122">
        <f t="shared" si="0"/>
        <v>0</v>
      </c>
      <c r="AE16" s="86"/>
      <c r="AF16" s="135"/>
      <c r="AG16" s="77"/>
      <c r="AH16" s="15"/>
    </row>
    <row r="17" spans="2:34" s="3" customFormat="1" ht="12.75">
      <c r="B17" s="130"/>
      <c r="C17" s="131"/>
      <c r="D17" s="148"/>
      <c r="E17" s="133"/>
      <c r="F17" s="133"/>
      <c r="G17" s="132"/>
      <c r="J17" s="84">
        <v>42494</v>
      </c>
      <c r="K17" s="70" t="s">
        <v>174</v>
      </c>
      <c r="L17" s="48"/>
      <c r="M17" s="252" t="s">
        <v>193</v>
      </c>
      <c r="N17" s="51">
        <v>47.52</v>
      </c>
      <c r="O17" s="257">
        <v>7.92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53">
        <v>39.6</v>
      </c>
      <c r="AD17" s="122">
        <f t="shared" si="0"/>
        <v>47.52</v>
      </c>
      <c r="AE17" s="86"/>
      <c r="AF17" s="135"/>
      <c r="AG17" s="77"/>
      <c r="AH17" s="15"/>
    </row>
    <row r="18" spans="2:34" s="3" customFormat="1" ht="12.75">
      <c r="B18" s="130"/>
      <c r="C18" s="131"/>
      <c r="D18" s="148"/>
      <c r="E18" s="133"/>
      <c r="F18" s="133"/>
      <c r="G18" s="132"/>
      <c r="J18" s="84">
        <v>42499</v>
      </c>
      <c r="K18" s="70" t="s">
        <v>174</v>
      </c>
      <c r="L18" s="48" t="s">
        <v>256</v>
      </c>
      <c r="M18" s="51" t="s">
        <v>185</v>
      </c>
      <c r="N18" s="51">
        <v>16</v>
      </c>
      <c r="O18" s="120" t="s">
        <v>191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>
        <v>16</v>
      </c>
      <c r="AB18" s="48"/>
      <c r="AC18" s="53"/>
      <c r="AD18" s="122">
        <f t="shared" si="0"/>
        <v>16</v>
      </c>
      <c r="AE18" s="86"/>
      <c r="AF18" s="135"/>
      <c r="AG18" s="77"/>
      <c r="AH18" s="15"/>
    </row>
    <row r="19" spans="2:34" s="3" customFormat="1" ht="12.75">
      <c r="B19" s="130"/>
      <c r="C19" s="131"/>
      <c r="D19" s="148"/>
      <c r="E19" s="133"/>
      <c r="F19" s="133"/>
      <c r="G19" s="132"/>
      <c r="J19" s="84">
        <v>42507</v>
      </c>
      <c r="K19" s="70">
        <v>1365</v>
      </c>
      <c r="L19" s="48" t="s">
        <v>184</v>
      </c>
      <c r="M19" s="51" t="s">
        <v>176</v>
      </c>
      <c r="N19" s="51">
        <v>50</v>
      </c>
      <c r="O19" s="12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53">
        <v>50</v>
      </c>
      <c r="AD19" s="122">
        <f t="shared" si="0"/>
        <v>50</v>
      </c>
      <c r="AE19" s="86"/>
      <c r="AF19" s="135"/>
      <c r="AG19" s="77"/>
      <c r="AH19" s="15"/>
    </row>
    <row r="20" spans="2:34" s="3" customFormat="1" ht="12.75">
      <c r="B20" s="130"/>
      <c r="C20" s="131"/>
      <c r="D20" s="148"/>
      <c r="E20" s="133"/>
      <c r="F20" s="133"/>
      <c r="G20" s="132"/>
      <c r="J20" s="84">
        <v>42507</v>
      </c>
      <c r="K20" s="70">
        <v>1374</v>
      </c>
      <c r="L20" s="48" t="s">
        <v>194</v>
      </c>
      <c r="M20" s="51" t="s">
        <v>175</v>
      </c>
      <c r="N20" s="51">
        <v>395.67</v>
      </c>
      <c r="O20" s="120"/>
      <c r="P20" s="48">
        <v>384.42</v>
      </c>
      <c r="Q20" s="48"/>
      <c r="R20" s="48"/>
      <c r="S20" s="48"/>
      <c r="T20" s="48"/>
      <c r="U20" s="48"/>
      <c r="V20" s="48"/>
      <c r="W20" s="48"/>
      <c r="X20" s="48"/>
      <c r="Y20" s="48"/>
      <c r="Z20" s="48">
        <v>11.25</v>
      </c>
      <c r="AA20" s="48"/>
      <c r="AB20" s="48"/>
      <c r="AC20" s="53"/>
      <c r="AD20" s="122">
        <f t="shared" si="0"/>
        <v>395.67</v>
      </c>
      <c r="AE20" s="86"/>
      <c r="AF20" s="135"/>
      <c r="AG20" s="77"/>
      <c r="AH20" s="15"/>
    </row>
    <row r="21" spans="2:34" s="3" customFormat="1" ht="12.75">
      <c r="B21" s="130"/>
      <c r="C21" s="131"/>
      <c r="D21" s="148"/>
      <c r="E21" s="133"/>
      <c r="F21" s="133"/>
      <c r="G21" s="132"/>
      <c r="J21" s="84">
        <v>42513</v>
      </c>
      <c r="K21" s="70">
        <v>1375</v>
      </c>
      <c r="L21" s="48" t="s">
        <v>194</v>
      </c>
      <c r="M21" s="51" t="s">
        <v>195</v>
      </c>
      <c r="N21" s="51">
        <v>406.24</v>
      </c>
      <c r="O21" s="120"/>
      <c r="P21" s="48"/>
      <c r="Q21" s="48"/>
      <c r="R21" s="48"/>
      <c r="S21" s="48"/>
      <c r="T21" s="48"/>
      <c r="U21" s="48"/>
      <c r="V21" s="48"/>
      <c r="W21" s="48"/>
      <c r="X21" s="48"/>
      <c r="Y21" s="48">
        <v>406.24</v>
      </c>
      <c r="Z21" s="48"/>
      <c r="AA21" s="48"/>
      <c r="AB21" s="48"/>
      <c r="AC21" s="53"/>
      <c r="AD21" s="122">
        <f t="shared" si="0"/>
        <v>406.24</v>
      </c>
      <c r="AE21" s="86"/>
      <c r="AF21" s="135"/>
      <c r="AG21" s="77"/>
      <c r="AH21" s="15"/>
    </row>
    <row r="22" spans="2:34" s="3" customFormat="1" ht="12.75">
      <c r="B22" s="130"/>
      <c r="C22" s="131"/>
      <c r="D22" s="148"/>
      <c r="E22" s="209" t="s">
        <v>31</v>
      </c>
      <c r="F22" s="209">
        <f>SUM(F19:F21)</f>
        <v>0</v>
      </c>
      <c r="G22" s="132"/>
      <c r="J22" s="84">
        <v>42514</v>
      </c>
      <c r="K22" s="70">
        <v>1376</v>
      </c>
      <c r="L22" s="48" t="s">
        <v>194</v>
      </c>
      <c r="M22" s="51" t="s">
        <v>196</v>
      </c>
      <c r="N22" s="51">
        <v>323</v>
      </c>
      <c r="O22" s="120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>
        <v>323</v>
      </c>
      <c r="AC22" s="53"/>
      <c r="AD22" s="122">
        <f t="shared" si="0"/>
        <v>323</v>
      </c>
      <c r="AE22" s="86"/>
      <c r="AF22" s="135"/>
      <c r="AG22" s="77"/>
      <c r="AH22" s="15"/>
    </row>
    <row r="23" spans="2:34" s="3" customFormat="1" ht="12.75">
      <c r="B23" s="130"/>
      <c r="C23" s="131"/>
      <c r="D23" s="148"/>
      <c r="E23" s="195" t="s">
        <v>19</v>
      </c>
      <c r="F23" s="195">
        <f>SUM(F16-N23)</f>
        <v>13914.120000000003</v>
      </c>
      <c r="G23" s="132"/>
      <c r="J23" s="84"/>
      <c r="K23" s="70"/>
      <c r="L23" s="48"/>
      <c r="M23" s="54" t="s">
        <v>162</v>
      </c>
      <c r="N23" s="54">
        <f>SUM(N17:N22)</f>
        <v>1238.43</v>
      </c>
      <c r="O23" s="12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53"/>
      <c r="AD23" s="122">
        <f t="shared" si="0"/>
        <v>0</v>
      </c>
      <c r="AE23" s="86"/>
      <c r="AF23" s="135"/>
      <c r="AG23" s="77"/>
      <c r="AH23" s="15"/>
    </row>
    <row r="24" spans="2:34" s="3" customFormat="1" ht="12.75">
      <c r="B24" s="130"/>
      <c r="C24" s="131"/>
      <c r="D24" s="148"/>
      <c r="E24" s="195"/>
      <c r="F24" s="195"/>
      <c r="G24" s="132"/>
      <c r="J24" s="84">
        <v>42529</v>
      </c>
      <c r="K24" s="51" t="s">
        <v>174</v>
      </c>
      <c r="L24" s="48" t="s">
        <v>256</v>
      </c>
      <c r="M24" s="51" t="s">
        <v>185</v>
      </c>
      <c r="N24" s="51">
        <v>16</v>
      </c>
      <c r="O24" s="120" t="s">
        <v>191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>
        <v>16</v>
      </c>
      <c r="AB24" s="48"/>
      <c r="AC24" s="53"/>
      <c r="AD24" s="122">
        <f t="shared" si="0"/>
        <v>16</v>
      </c>
      <c r="AE24" s="86"/>
      <c r="AF24" s="135"/>
      <c r="AG24" s="77"/>
      <c r="AH24" s="15"/>
    </row>
    <row r="25" spans="2:34" s="3" customFormat="1" ht="12.75">
      <c r="B25" s="130"/>
      <c r="C25" s="131"/>
      <c r="D25" s="148"/>
      <c r="E25" s="195"/>
      <c r="F25" s="195"/>
      <c r="G25" s="132"/>
      <c r="J25" s="84">
        <v>42535</v>
      </c>
      <c r="K25" s="70">
        <v>1377</v>
      </c>
      <c r="L25" s="48" t="s">
        <v>201</v>
      </c>
      <c r="M25" s="51" t="s">
        <v>175</v>
      </c>
      <c r="N25" s="51">
        <v>338.37</v>
      </c>
      <c r="O25" s="120"/>
      <c r="P25" s="48">
        <v>312.6</v>
      </c>
      <c r="Q25" s="48"/>
      <c r="R25" s="48"/>
      <c r="S25" s="48"/>
      <c r="T25" s="48"/>
      <c r="U25" s="48"/>
      <c r="V25" s="48"/>
      <c r="W25" s="48"/>
      <c r="X25" s="48"/>
      <c r="Y25" s="48"/>
      <c r="Z25" s="48">
        <v>23.4</v>
      </c>
      <c r="AA25" s="48"/>
      <c r="AB25" s="48"/>
      <c r="AC25" s="53">
        <v>2.37</v>
      </c>
      <c r="AD25" s="122">
        <f t="shared" si="0"/>
        <v>338.37</v>
      </c>
      <c r="AE25" s="86"/>
      <c r="AF25" s="135"/>
      <c r="AG25" s="77"/>
      <c r="AH25" s="15"/>
    </row>
    <row r="26" spans="2:34" s="3" customFormat="1" ht="12.75">
      <c r="B26" s="130"/>
      <c r="C26" s="131"/>
      <c r="D26" s="148"/>
      <c r="E26" s="195"/>
      <c r="F26" s="195"/>
      <c r="G26" s="132"/>
      <c r="J26" s="84">
        <v>42535</v>
      </c>
      <c r="K26" s="70">
        <v>1380</v>
      </c>
      <c r="L26" s="48" t="s">
        <v>201</v>
      </c>
      <c r="M26" s="51" t="s">
        <v>324</v>
      </c>
      <c r="N26" s="51">
        <v>1395</v>
      </c>
      <c r="O26" s="120"/>
      <c r="P26" s="48"/>
      <c r="Q26" s="48"/>
      <c r="R26" s="48"/>
      <c r="S26" s="48"/>
      <c r="T26" s="48">
        <v>1150</v>
      </c>
      <c r="U26" s="48"/>
      <c r="V26" s="48"/>
      <c r="W26" s="48"/>
      <c r="X26" s="48"/>
      <c r="Y26" s="48"/>
      <c r="Z26" s="48"/>
      <c r="AA26" s="48"/>
      <c r="AB26" s="48">
        <v>245</v>
      </c>
      <c r="AC26" s="53"/>
      <c r="AD26" s="215">
        <f t="shared" si="0"/>
        <v>1395</v>
      </c>
      <c r="AE26" s="86"/>
      <c r="AF26" s="135"/>
      <c r="AG26" s="77"/>
      <c r="AH26" s="15"/>
    </row>
    <row r="27" spans="2:34" s="3" customFormat="1" ht="12.75">
      <c r="B27" s="130"/>
      <c r="C27" s="131"/>
      <c r="D27" s="148"/>
      <c r="E27" s="195"/>
      <c r="F27" s="195"/>
      <c r="G27" s="132"/>
      <c r="J27" s="84">
        <v>42536</v>
      </c>
      <c r="K27" s="70">
        <v>1379</v>
      </c>
      <c r="L27" s="48" t="s">
        <v>201</v>
      </c>
      <c r="M27" s="51" t="s">
        <v>181</v>
      </c>
      <c r="N27" s="51">
        <v>280</v>
      </c>
      <c r="O27" s="120"/>
      <c r="P27" s="48"/>
      <c r="Q27" s="48"/>
      <c r="R27" s="48"/>
      <c r="S27" s="48">
        <v>205</v>
      </c>
      <c r="T27" s="48"/>
      <c r="U27" s="48"/>
      <c r="V27" s="48"/>
      <c r="W27" s="48"/>
      <c r="X27" s="48"/>
      <c r="Y27" s="48"/>
      <c r="Z27" s="48"/>
      <c r="AA27" s="48">
        <v>75</v>
      </c>
      <c r="AB27" s="48"/>
      <c r="AC27" s="53"/>
      <c r="AD27" s="122">
        <f t="shared" si="0"/>
        <v>280</v>
      </c>
      <c r="AE27" s="86"/>
      <c r="AF27" s="135"/>
      <c r="AG27" s="77"/>
      <c r="AH27" s="15"/>
    </row>
    <row r="28" spans="2:34" s="3" customFormat="1" ht="12.75">
      <c r="B28" s="130"/>
      <c r="C28" s="131"/>
      <c r="D28" s="148"/>
      <c r="E28" s="195"/>
      <c r="F28" s="195"/>
      <c r="G28" s="132"/>
      <c r="J28" s="84">
        <v>42536</v>
      </c>
      <c r="K28" s="70">
        <v>1381</v>
      </c>
      <c r="L28" s="48" t="s">
        <v>201</v>
      </c>
      <c r="M28" s="51" t="s">
        <v>183</v>
      </c>
      <c r="N28" s="51">
        <v>17.2</v>
      </c>
      <c r="O28" s="120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>
        <v>17.2</v>
      </c>
      <c r="AB28" s="48"/>
      <c r="AC28" s="53"/>
      <c r="AD28" s="122">
        <f t="shared" si="0"/>
        <v>17.2</v>
      </c>
      <c r="AE28" s="86"/>
      <c r="AF28" s="135"/>
      <c r="AG28" s="77"/>
      <c r="AH28" s="15"/>
    </row>
    <row r="29" spans="2:34" s="3" customFormat="1" ht="12.75">
      <c r="B29" s="130"/>
      <c r="C29" s="131"/>
      <c r="D29" s="148"/>
      <c r="E29" s="195"/>
      <c r="F29" s="195"/>
      <c r="G29" s="132"/>
      <c r="J29" s="84">
        <v>42541</v>
      </c>
      <c r="K29" s="70">
        <v>1378</v>
      </c>
      <c r="L29" s="48" t="s">
        <v>201</v>
      </c>
      <c r="M29" s="51" t="s">
        <v>197</v>
      </c>
      <c r="N29" s="51">
        <v>180</v>
      </c>
      <c r="O29" s="257">
        <v>30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>
        <v>150</v>
      </c>
      <c r="AB29" s="48"/>
      <c r="AC29" s="53"/>
      <c r="AD29" s="122">
        <f t="shared" si="0"/>
        <v>180</v>
      </c>
      <c r="AE29" s="86"/>
      <c r="AF29" s="135"/>
      <c r="AG29" s="77"/>
      <c r="AH29" s="15"/>
    </row>
    <row r="30" spans="2:34" s="3" customFormat="1" ht="12.75">
      <c r="B30" s="130"/>
      <c r="C30" s="131"/>
      <c r="D30" s="148"/>
      <c r="E30" s="195"/>
      <c r="F30" s="195"/>
      <c r="G30" s="132"/>
      <c r="J30" s="84">
        <v>42541</v>
      </c>
      <c r="K30" s="70">
        <v>1382</v>
      </c>
      <c r="L30" s="48" t="s">
        <v>201</v>
      </c>
      <c r="M30" s="51" t="s">
        <v>198</v>
      </c>
      <c r="N30" s="51">
        <v>22.42</v>
      </c>
      <c r="O30" s="120"/>
      <c r="P30" s="48"/>
      <c r="Q30" s="48"/>
      <c r="R30" s="48"/>
      <c r="S30" s="48"/>
      <c r="T30" s="48"/>
      <c r="U30" s="48"/>
      <c r="V30" s="48">
        <v>22.42</v>
      </c>
      <c r="W30" s="48"/>
      <c r="X30" s="48"/>
      <c r="Y30" s="48"/>
      <c r="Z30" s="48"/>
      <c r="AA30" s="48"/>
      <c r="AB30" s="48"/>
      <c r="AC30" s="53"/>
      <c r="AD30" s="122">
        <f t="shared" si="0"/>
        <v>22.42</v>
      </c>
      <c r="AE30" s="86"/>
      <c r="AF30" s="135"/>
      <c r="AG30" s="77"/>
      <c r="AH30" s="15"/>
    </row>
    <row r="31" spans="2:34" s="3" customFormat="1" ht="12.75">
      <c r="B31" s="130"/>
      <c r="C31" s="131"/>
      <c r="D31" s="148"/>
      <c r="E31" s="195"/>
      <c r="F31" s="195"/>
      <c r="G31" s="132"/>
      <c r="J31" s="84">
        <v>42548</v>
      </c>
      <c r="K31" s="51" t="s">
        <v>174</v>
      </c>
      <c r="L31" s="48" t="s">
        <v>256</v>
      </c>
      <c r="M31" s="51" t="s">
        <v>242</v>
      </c>
      <c r="N31" s="51">
        <v>21.78</v>
      </c>
      <c r="O31" s="257">
        <v>1.99</v>
      </c>
      <c r="P31" s="48"/>
      <c r="Q31" s="48"/>
      <c r="R31" s="48"/>
      <c r="S31" s="48"/>
      <c r="T31" s="48">
        <v>19.79</v>
      </c>
      <c r="U31" s="48"/>
      <c r="V31" s="48"/>
      <c r="W31" s="48"/>
      <c r="X31" s="48"/>
      <c r="Y31" s="48"/>
      <c r="Z31" s="48"/>
      <c r="AA31" s="48"/>
      <c r="AB31" s="48"/>
      <c r="AC31" s="53"/>
      <c r="AD31" s="122">
        <f t="shared" si="0"/>
        <v>21.779999999999998</v>
      </c>
      <c r="AE31" s="86"/>
      <c r="AF31" s="135"/>
      <c r="AG31" s="77"/>
      <c r="AH31" s="15"/>
    </row>
    <row r="32" spans="2:34" s="3" customFormat="1" ht="12.75">
      <c r="B32" s="130">
        <v>42537</v>
      </c>
      <c r="C32" s="131" t="s">
        <v>248</v>
      </c>
      <c r="D32" s="148" t="s">
        <v>243</v>
      </c>
      <c r="E32" s="127" t="s">
        <v>244</v>
      </c>
      <c r="F32" s="127">
        <v>500</v>
      </c>
      <c r="G32" s="132"/>
      <c r="H32" s="3">
        <v>500</v>
      </c>
      <c r="J32" s="84">
        <v>42549</v>
      </c>
      <c r="K32" s="70">
        <v>1383</v>
      </c>
      <c r="L32" s="48" t="s">
        <v>201</v>
      </c>
      <c r="M32" s="51" t="s">
        <v>199</v>
      </c>
      <c r="N32" s="51">
        <v>20</v>
      </c>
      <c r="O32" s="120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53">
        <v>20</v>
      </c>
      <c r="AD32" s="122">
        <f t="shared" si="0"/>
        <v>20</v>
      </c>
      <c r="AE32" s="86"/>
      <c r="AF32" s="135"/>
      <c r="AG32" s="77"/>
      <c r="AH32" s="15"/>
    </row>
    <row r="33" spans="2:34" s="3" customFormat="1" ht="12.75">
      <c r="B33" s="130"/>
      <c r="C33" s="131"/>
      <c r="D33" s="148"/>
      <c r="E33" s="209" t="s">
        <v>31</v>
      </c>
      <c r="F33" s="209">
        <f>SUM(F30:F32)</f>
        <v>500</v>
      </c>
      <c r="G33" s="132"/>
      <c r="J33" s="84">
        <v>42555</v>
      </c>
      <c r="K33" s="51" t="s">
        <v>174</v>
      </c>
      <c r="L33" s="48" t="s">
        <v>201</v>
      </c>
      <c r="M33" s="51" t="s">
        <v>200</v>
      </c>
      <c r="N33" s="51">
        <v>35</v>
      </c>
      <c r="O33" s="120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53">
        <v>35</v>
      </c>
      <c r="AD33" s="122">
        <f t="shared" si="0"/>
        <v>35</v>
      </c>
      <c r="AE33" s="86"/>
      <c r="AF33" s="135"/>
      <c r="AG33" s="77"/>
      <c r="AH33" s="15"/>
    </row>
    <row r="34" spans="2:34" s="3" customFormat="1" ht="12.75">
      <c r="B34" s="130"/>
      <c r="C34" s="131"/>
      <c r="D34" s="148"/>
      <c r="E34" s="195" t="s">
        <v>19</v>
      </c>
      <c r="F34" s="195">
        <f>SUM(F33+F23-N34)</f>
        <v>12088.350000000002</v>
      </c>
      <c r="G34" s="132"/>
      <c r="J34" s="84"/>
      <c r="K34" s="70"/>
      <c r="L34" s="48"/>
      <c r="M34" s="54" t="s">
        <v>162</v>
      </c>
      <c r="N34" s="54">
        <f>SUM(N24:N33)</f>
        <v>2325.77</v>
      </c>
      <c r="O34" s="120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53"/>
      <c r="AD34" s="122">
        <f t="shared" si="0"/>
        <v>0</v>
      </c>
      <c r="AE34" s="86"/>
      <c r="AF34" s="135"/>
      <c r="AG34" s="77"/>
      <c r="AH34" s="15"/>
    </row>
    <row r="35" spans="2:34" s="3" customFormat="1" ht="12.75">
      <c r="B35" s="130"/>
      <c r="C35" s="131"/>
      <c r="D35" s="148"/>
      <c r="E35" s="195"/>
      <c r="F35" s="195"/>
      <c r="G35" s="132"/>
      <c r="J35" s="84">
        <v>42559</v>
      </c>
      <c r="K35" s="51" t="s">
        <v>174</v>
      </c>
      <c r="L35" s="48" t="s">
        <v>256</v>
      </c>
      <c r="M35" s="51" t="s">
        <v>185</v>
      </c>
      <c r="N35" s="51">
        <v>16</v>
      </c>
      <c r="O35" s="120" t="s">
        <v>191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>
        <v>16</v>
      </c>
      <c r="AB35" s="48"/>
      <c r="AC35" s="53"/>
      <c r="AD35" s="122">
        <f t="shared" si="0"/>
        <v>16</v>
      </c>
      <c r="AE35" s="86"/>
      <c r="AF35" s="135"/>
      <c r="AG35" s="77"/>
      <c r="AH35" s="15"/>
    </row>
    <row r="36" spans="2:34" s="3" customFormat="1" ht="12.75">
      <c r="B36" s="130"/>
      <c r="C36" s="131"/>
      <c r="D36" s="148"/>
      <c r="E36" s="195"/>
      <c r="F36" s="195"/>
      <c r="G36" s="132"/>
      <c r="J36" s="84">
        <v>42563</v>
      </c>
      <c r="K36" s="70">
        <v>1384</v>
      </c>
      <c r="L36" s="48" t="s">
        <v>248</v>
      </c>
      <c r="M36" s="51" t="s">
        <v>175</v>
      </c>
      <c r="N36" s="51">
        <v>277.46</v>
      </c>
      <c r="O36" s="120"/>
      <c r="P36" s="48">
        <v>252.51</v>
      </c>
      <c r="Q36" s="48"/>
      <c r="R36" s="48"/>
      <c r="S36" s="48"/>
      <c r="T36" s="48"/>
      <c r="U36" s="48"/>
      <c r="V36" s="48"/>
      <c r="W36" s="48"/>
      <c r="X36" s="48"/>
      <c r="Y36" s="48"/>
      <c r="Z36" s="48">
        <v>23.4</v>
      </c>
      <c r="AA36" s="48"/>
      <c r="AB36" s="48"/>
      <c r="AC36" s="53">
        <v>1.85</v>
      </c>
      <c r="AD36" s="122">
        <f t="shared" si="0"/>
        <v>277.76</v>
      </c>
      <c r="AE36" s="86"/>
      <c r="AF36" s="135"/>
      <c r="AG36" s="77"/>
      <c r="AH36" s="15"/>
    </row>
    <row r="37" spans="2:34" s="3" customFormat="1" ht="12.75">
      <c r="B37" s="130"/>
      <c r="C37" s="131"/>
      <c r="D37" s="148"/>
      <c r="E37" s="195"/>
      <c r="F37" s="195"/>
      <c r="G37" s="132"/>
      <c r="J37" s="84">
        <v>42566</v>
      </c>
      <c r="K37" s="70">
        <v>1385</v>
      </c>
      <c r="L37" s="48" t="s">
        <v>248</v>
      </c>
      <c r="M37" s="51" t="s">
        <v>245</v>
      </c>
      <c r="N37" s="51">
        <v>204.05</v>
      </c>
      <c r="O37" s="257">
        <v>34.01</v>
      </c>
      <c r="P37" s="48"/>
      <c r="Q37" s="48"/>
      <c r="R37" s="48"/>
      <c r="S37" s="48"/>
      <c r="T37" s="48"/>
      <c r="U37" s="48"/>
      <c r="V37" s="48">
        <v>170.04</v>
      </c>
      <c r="W37" s="48"/>
      <c r="X37" s="48"/>
      <c r="Y37" s="48"/>
      <c r="Z37" s="48"/>
      <c r="AA37" s="48"/>
      <c r="AB37" s="48"/>
      <c r="AC37" s="53"/>
      <c r="AD37" s="122">
        <f t="shared" si="0"/>
        <v>204.04999999999998</v>
      </c>
      <c r="AE37" s="86"/>
      <c r="AF37" s="135"/>
      <c r="AG37" s="77"/>
      <c r="AH37" s="15"/>
    </row>
    <row r="38" spans="2:34" s="3" customFormat="1" ht="12.75">
      <c r="B38" s="130"/>
      <c r="C38" s="131"/>
      <c r="D38" s="148"/>
      <c r="E38" s="195"/>
      <c r="F38" s="195"/>
      <c r="G38" s="132"/>
      <c r="J38" s="84">
        <v>42571</v>
      </c>
      <c r="K38" s="70">
        <v>1387</v>
      </c>
      <c r="L38" s="48" t="s">
        <v>248</v>
      </c>
      <c r="M38" s="51" t="s">
        <v>181</v>
      </c>
      <c r="N38" s="51">
        <v>222.5</v>
      </c>
      <c r="O38" s="120"/>
      <c r="P38" s="48"/>
      <c r="Q38" s="48"/>
      <c r="R38" s="48"/>
      <c r="S38" s="48">
        <v>80</v>
      </c>
      <c r="T38" s="48"/>
      <c r="U38" s="48"/>
      <c r="V38" s="48"/>
      <c r="W38" s="48"/>
      <c r="X38" s="48"/>
      <c r="Y38" s="48"/>
      <c r="Z38" s="48"/>
      <c r="AA38" s="48">
        <v>142.5</v>
      </c>
      <c r="AB38" s="48"/>
      <c r="AC38" s="53"/>
      <c r="AD38" s="122">
        <f t="shared" si="0"/>
        <v>222.5</v>
      </c>
      <c r="AE38" s="86"/>
      <c r="AF38" s="135"/>
      <c r="AG38" s="77"/>
      <c r="AH38" s="15"/>
    </row>
    <row r="39" spans="2:34" s="3" customFormat="1" ht="12.75">
      <c r="B39" s="130"/>
      <c r="C39" s="131"/>
      <c r="D39" s="148"/>
      <c r="E39" s="195"/>
      <c r="F39" s="195"/>
      <c r="G39" s="132"/>
      <c r="J39" s="84">
        <v>42573</v>
      </c>
      <c r="K39" s="70" t="s">
        <v>174</v>
      </c>
      <c r="L39" s="48"/>
      <c r="M39" s="251" t="s">
        <v>252</v>
      </c>
      <c r="N39" s="51">
        <v>24.8</v>
      </c>
      <c r="O39" s="120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53"/>
      <c r="AD39" s="122">
        <f t="shared" si="0"/>
        <v>0</v>
      </c>
      <c r="AE39" s="86"/>
      <c r="AF39" s="135"/>
      <c r="AG39" s="77"/>
      <c r="AH39" s="15"/>
    </row>
    <row r="40" spans="2:34" s="3" customFormat="1" ht="12.75">
      <c r="B40" s="130"/>
      <c r="C40" s="131"/>
      <c r="D40" s="148"/>
      <c r="E40" s="195"/>
      <c r="F40" s="195"/>
      <c r="G40" s="132"/>
      <c r="J40" s="84">
        <v>42577</v>
      </c>
      <c r="K40" s="70">
        <v>1388</v>
      </c>
      <c r="L40" s="48" t="s">
        <v>248</v>
      </c>
      <c r="M40" s="51" t="s">
        <v>246</v>
      </c>
      <c r="N40" s="51">
        <v>2160</v>
      </c>
      <c r="O40" s="257">
        <v>360</v>
      </c>
      <c r="P40" s="48"/>
      <c r="Q40" s="48"/>
      <c r="R40" s="48"/>
      <c r="S40" s="48"/>
      <c r="T40" s="48"/>
      <c r="U40" s="48"/>
      <c r="V40" s="48"/>
      <c r="W40" s="48">
        <v>1800</v>
      </c>
      <c r="X40" s="48"/>
      <c r="Y40" s="48"/>
      <c r="Z40" s="48"/>
      <c r="AA40" s="48"/>
      <c r="AB40" s="48"/>
      <c r="AC40" s="53"/>
      <c r="AD40" s="122">
        <f t="shared" si="0"/>
        <v>2160</v>
      </c>
      <c r="AE40" s="86"/>
      <c r="AF40" s="135"/>
      <c r="AG40" s="77"/>
      <c r="AH40" s="15"/>
    </row>
    <row r="41" spans="2:34" s="3" customFormat="1" ht="12.75">
      <c r="B41" s="130"/>
      <c r="C41" s="131"/>
      <c r="D41" s="148"/>
      <c r="E41" s="195"/>
      <c r="F41" s="195"/>
      <c r="G41" s="132"/>
      <c r="J41" s="84">
        <v>42583</v>
      </c>
      <c r="K41" s="51" t="s">
        <v>174</v>
      </c>
      <c r="L41" s="48" t="s">
        <v>256</v>
      </c>
      <c r="M41" s="51" t="s">
        <v>190</v>
      </c>
      <c r="N41" s="51">
        <v>29.05</v>
      </c>
      <c r="O41" s="120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>
        <v>29.05</v>
      </c>
      <c r="AB41" s="48"/>
      <c r="AC41" s="53"/>
      <c r="AD41" s="122">
        <f t="shared" si="0"/>
        <v>29.05</v>
      </c>
      <c r="AE41" s="86"/>
      <c r="AF41" s="135"/>
      <c r="AG41" s="77"/>
      <c r="AH41" s="15"/>
    </row>
    <row r="42" spans="2:34" s="3" customFormat="1" ht="12.75">
      <c r="B42" s="130"/>
      <c r="C42" s="131"/>
      <c r="D42" s="148"/>
      <c r="E42" s="195"/>
      <c r="F42" s="195"/>
      <c r="G42" s="132"/>
      <c r="J42" s="84">
        <v>42585</v>
      </c>
      <c r="K42" s="70" t="s">
        <v>174</v>
      </c>
      <c r="L42" s="48"/>
      <c r="M42" s="252" t="s">
        <v>193</v>
      </c>
      <c r="N42" s="51">
        <v>48.06</v>
      </c>
      <c r="O42" s="257">
        <v>15.21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53">
        <v>32.85</v>
      </c>
      <c r="AD42" s="122">
        <f t="shared" si="0"/>
        <v>48.06</v>
      </c>
      <c r="AE42" s="86"/>
      <c r="AF42" s="135"/>
      <c r="AG42" s="77"/>
      <c r="AH42" s="15"/>
    </row>
    <row r="43" spans="2:34" s="3" customFormat="1" ht="12.75">
      <c r="B43" s="130"/>
      <c r="C43" s="131"/>
      <c r="D43" s="148"/>
      <c r="E43" s="195"/>
      <c r="F43" s="195"/>
      <c r="G43" s="132"/>
      <c r="J43" s="84">
        <v>42585</v>
      </c>
      <c r="K43" s="70">
        <v>1386</v>
      </c>
      <c r="L43" s="48" t="s">
        <v>248</v>
      </c>
      <c r="M43" s="51" t="s">
        <v>183</v>
      </c>
      <c r="N43" s="51">
        <v>9.44</v>
      </c>
      <c r="O43" s="120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>
        <v>9.44</v>
      </c>
      <c r="AB43" s="48"/>
      <c r="AC43" s="53"/>
      <c r="AD43" s="122">
        <f t="shared" si="0"/>
        <v>9.44</v>
      </c>
      <c r="AE43" s="86"/>
      <c r="AF43" s="135"/>
      <c r="AG43" s="77"/>
      <c r="AH43" s="15"/>
    </row>
    <row r="44" spans="2:34" s="3" customFormat="1" ht="12.75">
      <c r="B44" s="130"/>
      <c r="C44" s="131"/>
      <c r="D44" s="148"/>
      <c r="E44" s="195"/>
      <c r="F44" s="195"/>
      <c r="G44" s="132"/>
      <c r="J44" s="84">
        <v>42590</v>
      </c>
      <c r="K44" s="51" t="s">
        <v>174</v>
      </c>
      <c r="L44" s="48" t="s">
        <v>257</v>
      </c>
      <c r="M44" s="51" t="s">
        <v>185</v>
      </c>
      <c r="N44" s="51">
        <v>16</v>
      </c>
      <c r="O44" s="120" t="s">
        <v>191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>
        <v>16</v>
      </c>
      <c r="AB44" s="48"/>
      <c r="AC44" s="53"/>
      <c r="AD44" s="122">
        <f t="shared" si="0"/>
        <v>16</v>
      </c>
      <c r="AE44" s="86"/>
      <c r="AF44" s="135"/>
      <c r="AG44" s="77"/>
      <c r="AH44" s="15"/>
    </row>
    <row r="45" spans="2:34" s="3" customFormat="1" ht="12.75">
      <c r="B45" s="130">
        <v>42580</v>
      </c>
      <c r="C45" s="131" t="s">
        <v>257</v>
      </c>
      <c r="D45" s="148" t="s">
        <v>243</v>
      </c>
      <c r="E45" s="127" t="s">
        <v>253</v>
      </c>
      <c r="F45" s="127">
        <v>1250</v>
      </c>
      <c r="G45" s="132"/>
      <c r="H45" s="3">
        <v>1250</v>
      </c>
      <c r="J45" s="84">
        <v>42591</v>
      </c>
      <c r="K45" s="70">
        <v>1389</v>
      </c>
      <c r="L45" s="48" t="s">
        <v>256</v>
      </c>
      <c r="M45" s="51" t="s">
        <v>175</v>
      </c>
      <c r="N45" s="51">
        <v>478.11</v>
      </c>
      <c r="O45" s="120"/>
      <c r="P45" s="48">
        <v>426.36</v>
      </c>
      <c r="Q45" s="48"/>
      <c r="R45" s="48"/>
      <c r="S45" s="48"/>
      <c r="T45" s="48"/>
      <c r="U45" s="48"/>
      <c r="V45" s="48"/>
      <c r="W45" s="48"/>
      <c r="X45" s="48"/>
      <c r="Y45" s="48"/>
      <c r="Z45" s="48">
        <v>51.75</v>
      </c>
      <c r="AA45" s="48"/>
      <c r="AB45" s="48"/>
      <c r="AC45" s="53"/>
      <c r="AD45" s="122">
        <f t="shared" si="0"/>
        <v>478.11</v>
      </c>
      <c r="AE45" s="86"/>
      <c r="AF45" s="135"/>
      <c r="AG45" s="77"/>
      <c r="AH45" s="15"/>
    </row>
    <row r="46" spans="2:34" s="3" customFormat="1" ht="12.75">
      <c r="B46" s="130">
        <v>42594</v>
      </c>
      <c r="C46" s="131" t="s">
        <v>257</v>
      </c>
      <c r="D46" s="148" t="s">
        <v>255</v>
      </c>
      <c r="E46" s="127" t="s">
        <v>254</v>
      </c>
      <c r="F46" s="127">
        <v>2100</v>
      </c>
      <c r="G46" s="132"/>
      <c r="H46" s="3">
        <v>2100</v>
      </c>
      <c r="J46" s="84">
        <v>42599</v>
      </c>
      <c r="K46" s="70">
        <v>1390</v>
      </c>
      <c r="L46" s="48" t="s">
        <v>256</v>
      </c>
      <c r="M46" s="51" t="s">
        <v>247</v>
      </c>
      <c r="N46" s="51">
        <v>300</v>
      </c>
      <c r="O46" s="257">
        <v>50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>
        <v>250</v>
      </c>
      <c r="AC46" s="53"/>
      <c r="AD46" s="122">
        <f t="shared" si="0"/>
        <v>300</v>
      </c>
      <c r="AE46" s="86"/>
      <c r="AF46" s="135"/>
      <c r="AG46" s="77"/>
      <c r="AH46" s="15"/>
    </row>
    <row r="47" spans="2:34" s="3" customFormat="1" ht="12.75">
      <c r="B47" s="130"/>
      <c r="C47" s="131"/>
      <c r="D47" s="148"/>
      <c r="E47" s="209" t="s">
        <v>31</v>
      </c>
      <c r="F47" s="209">
        <f>SUM(F44:F46)</f>
        <v>3350</v>
      </c>
      <c r="G47" s="132"/>
      <c r="J47" s="84">
        <v>42599</v>
      </c>
      <c r="K47" s="70">
        <v>1391</v>
      </c>
      <c r="L47" s="48" t="s">
        <v>256</v>
      </c>
      <c r="M47" s="51" t="s">
        <v>181</v>
      </c>
      <c r="N47" s="51">
        <v>453.75</v>
      </c>
      <c r="O47" s="120"/>
      <c r="P47" s="48"/>
      <c r="Q47" s="48"/>
      <c r="R47" s="48"/>
      <c r="S47" s="48">
        <v>80</v>
      </c>
      <c r="T47" s="48">
        <v>45</v>
      </c>
      <c r="U47" s="48"/>
      <c r="V47" s="48"/>
      <c r="W47" s="48"/>
      <c r="X47" s="48"/>
      <c r="Y47" s="48"/>
      <c r="Z47" s="48"/>
      <c r="AA47" s="48">
        <v>328.75</v>
      </c>
      <c r="AB47" s="48"/>
      <c r="AC47" s="53"/>
      <c r="AD47" s="122">
        <f t="shared" si="0"/>
        <v>453.75</v>
      </c>
      <c r="AE47" s="86"/>
      <c r="AF47" s="135"/>
      <c r="AG47" s="77"/>
      <c r="AH47" s="15"/>
    </row>
    <row r="48" spans="2:34" s="3" customFormat="1" ht="12.75">
      <c r="B48" s="130"/>
      <c r="C48" s="131"/>
      <c r="D48" s="148"/>
      <c r="E48" s="195" t="s">
        <v>19</v>
      </c>
      <c r="F48" s="195">
        <f>SUM(F47+F34-N48)</f>
        <v>11199.130000000001</v>
      </c>
      <c r="G48" s="132"/>
      <c r="J48" s="84"/>
      <c r="K48" s="70"/>
      <c r="L48" s="48"/>
      <c r="M48" s="54" t="s">
        <v>162</v>
      </c>
      <c r="N48" s="54">
        <f>SUM(N35:N47)</f>
        <v>4239.22</v>
      </c>
      <c r="O48" s="120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53"/>
      <c r="AD48" s="122">
        <f t="shared" si="0"/>
        <v>0</v>
      </c>
      <c r="AE48" s="86"/>
      <c r="AF48" s="135"/>
      <c r="AG48" s="77"/>
      <c r="AH48" s="15"/>
    </row>
    <row r="49" spans="2:34" s="3" customFormat="1" ht="12.75">
      <c r="B49" s="130"/>
      <c r="C49" s="131"/>
      <c r="D49" s="148"/>
      <c r="E49" s="195"/>
      <c r="F49" s="195"/>
      <c r="G49" s="132"/>
      <c r="J49" s="84"/>
      <c r="K49" s="70"/>
      <c r="L49" s="48"/>
      <c r="M49" s="54"/>
      <c r="N49" s="54"/>
      <c r="O49" s="120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53"/>
      <c r="AD49" s="122">
        <f t="shared" si="0"/>
        <v>0</v>
      </c>
      <c r="AE49" s="86"/>
      <c r="AF49" s="135"/>
      <c r="AG49" s="77"/>
      <c r="AH49" s="15"/>
    </row>
    <row r="50" spans="2:34" s="3" customFormat="1" ht="12.75">
      <c r="B50" s="130"/>
      <c r="C50" s="131"/>
      <c r="D50" s="148"/>
      <c r="E50" s="195"/>
      <c r="F50" s="195"/>
      <c r="G50" s="132"/>
      <c r="J50" s="84"/>
      <c r="K50" s="70"/>
      <c r="L50" s="48"/>
      <c r="M50" s="54"/>
      <c r="N50" s="54"/>
      <c r="O50" s="120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53"/>
      <c r="AD50" s="122">
        <f t="shared" si="0"/>
        <v>0</v>
      </c>
      <c r="AE50" s="86"/>
      <c r="AF50" s="135"/>
      <c r="AG50" s="77"/>
      <c r="AH50" s="15"/>
    </row>
    <row r="51" spans="2:34" s="3" customFormat="1" ht="12.75">
      <c r="B51" s="130"/>
      <c r="C51" s="131"/>
      <c r="D51" s="148"/>
      <c r="E51" s="195"/>
      <c r="F51" s="195"/>
      <c r="G51" s="132"/>
      <c r="J51" s="84"/>
      <c r="K51" s="70"/>
      <c r="L51" s="48"/>
      <c r="M51" s="54"/>
      <c r="N51" s="54"/>
      <c r="O51" s="120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3"/>
      <c r="AD51" s="122">
        <f t="shared" si="0"/>
        <v>0</v>
      </c>
      <c r="AE51" s="86"/>
      <c r="AF51" s="135"/>
      <c r="AG51" s="77"/>
      <c r="AH51" s="15"/>
    </row>
    <row r="52" spans="2:34" s="3" customFormat="1" ht="12.75">
      <c r="B52" s="130"/>
      <c r="C52" s="131"/>
      <c r="D52" s="148"/>
      <c r="E52" s="195"/>
      <c r="F52" s="195"/>
      <c r="G52" s="132"/>
      <c r="J52" s="84"/>
      <c r="K52" s="70">
        <v>1393</v>
      </c>
      <c r="L52" s="48" t="s">
        <v>257</v>
      </c>
      <c r="M52" s="51" t="s">
        <v>175</v>
      </c>
      <c r="N52" s="48">
        <v>414.35</v>
      </c>
      <c r="O52" s="120"/>
      <c r="P52" s="48">
        <v>414.35</v>
      </c>
      <c r="Q52" s="48"/>
      <c r="R52" s="48"/>
      <c r="S52" s="48"/>
      <c r="T52" s="48"/>
      <c r="U52" s="48"/>
      <c r="V52" s="48"/>
      <c r="W52" s="48"/>
      <c r="X52" s="48"/>
      <c r="Y52" s="48"/>
      <c r="Z52" s="48">
        <v>23.4</v>
      </c>
      <c r="AA52" s="48"/>
      <c r="AB52" s="48"/>
      <c r="AC52" s="53">
        <v>57.37</v>
      </c>
      <c r="AD52" s="122">
        <f t="shared" si="0"/>
        <v>495.12</v>
      </c>
      <c r="AE52" s="86"/>
      <c r="AF52" s="135"/>
      <c r="AG52" s="77"/>
      <c r="AH52" s="15"/>
    </row>
    <row r="53" spans="2:34" s="3" customFormat="1" ht="12.75">
      <c r="B53" s="130"/>
      <c r="C53" s="131"/>
      <c r="D53" s="148"/>
      <c r="E53" s="195"/>
      <c r="F53" s="195"/>
      <c r="G53" s="132"/>
      <c r="J53" s="84"/>
      <c r="K53" s="70">
        <v>1394</v>
      </c>
      <c r="L53" s="48" t="s">
        <v>257</v>
      </c>
      <c r="M53" s="51" t="s">
        <v>261</v>
      </c>
      <c r="N53" s="48">
        <v>67.19</v>
      </c>
      <c r="O53" s="120"/>
      <c r="P53" s="48">
        <v>67.19</v>
      </c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53"/>
      <c r="AD53" s="122">
        <f t="shared" si="0"/>
        <v>67.19</v>
      </c>
      <c r="AE53" s="86"/>
      <c r="AF53" s="135"/>
      <c r="AG53" s="77"/>
      <c r="AH53" s="15"/>
    </row>
    <row r="54" spans="2:34" s="3" customFormat="1" ht="12.75">
      <c r="B54" s="130"/>
      <c r="C54" s="131"/>
      <c r="D54" s="148"/>
      <c r="E54" s="195"/>
      <c r="F54" s="195"/>
      <c r="G54" s="132"/>
      <c r="J54" s="84"/>
      <c r="K54" s="51" t="s">
        <v>174</v>
      </c>
      <c r="L54" s="48"/>
      <c r="M54" s="51" t="s">
        <v>185</v>
      </c>
      <c r="N54" s="51">
        <v>16</v>
      </c>
      <c r="O54" s="120" t="s">
        <v>191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>
        <v>16</v>
      </c>
      <c r="AB54" s="48"/>
      <c r="AC54" s="53"/>
      <c r="AD54" s="122">
        <f t="shared" si="0"/>
        <v>16</v>
      </c>
      <c r="AE54" s="86"/>
      <c r="AF54" s="135"/>
      <c r="AG54" s="77"/>
      <c r="AH54" s="15"/>
    </row>
    <row r="55" spans="2:34" s="3" customFormat="1" ht="12.75">
      <c r="B55" s="130"/>
      <c r="C55" s="131"/>
      <c r="D55" s="148"/>
      <c r="E55" s="127" t="s">
        <v>267</v>
      </c>
      <c r="F55" s="127">
        <v>447.89</v>
      </c>
      <c r="G55" s="132"/>
      <c r="J55" s="84"/>
      <c r="K55" s="51" t="s">
        <v>174</v>
      </c>
      <c r="L55" s="48" t="s">
        <v>257</v>
      </c>
      <c r="M55" s="51" t="s">
        <v>242</v>
      </c>
      <c r="N55" s="51">
        <v>14.46</v>
      </c>
      <c r="O55" s="257">
        <v>0.69</v>
      </c>
      <c r="P55" s="48"/>
      <c r="Q55" s="48"/>
      <c r="R55" s="48"/>
      <c r="S55" s="48"/>
      <c r="T55" s="48">
        <v>13.77</v>
      </c>
      <c r="U55" s="48"/>
      <c r="V55" s="48"/>
      <c r="W55" s="48"/>
      <c r="X55" s="48"/>
      <c r="Y55" s="48"/>
      <c r="Z55" s="48"/>
      <c r="AA55" s="48"/>
      <c r="AB55" s="48"/>
      <c r="AC55" s="53"/>
      <c r="AD55" s="122">
        <f t="shared" si="0"/>
        <v>14.459999999999999</v>
      </c>
      <c r="AE55" s="86"/>
      <c r="AF55" s="135"/>
      <c r="AG55" s="77"/>
      <c r="AH55" s="15"/>
    </row>
    <row r="56" spans="2:34" s="3" customFormat="1" ht="12.75">
      <c r="B56" s="130"/>
      <c r="C56" s="131"/>
      <c r="D56" s="148"/>
      <c r="E56" s="127" t="s">
        <v>186</v>
      </c>
      <c r="F56" s="127">
        <v>7681</v>
      </c>
      <c r="G56" s="132"/>
      <c r="J56" s="84"/>
      <c r="K56" s="70">
        <v>1395</v>
      </c>
      <c r="L56" s="48" t="s">
        <v>257</v>
      </c>
      <c r="M56" s="51" t="s">
        <v>262</v>
      </c>
      <c r="N56" s="51">
        <v>375</v>
      </c>
      <c r="O56" s="120"/>
      <c r="P56" s="48"/>
      <c r="Q56" s="48"/>
      <c r="R56" s="48"/>
      <c r="S56" s="48"/>
      <c r="T56" s="48">
        <v>375</v>
      </c>
      <c r="U56" s="48"/>
      <c r="V56" s="48"/>
      <c r="W56" s="48"/>
      <c r="X56" s="48"/>
      <c r="Y56" s="48"/>
      <c r="Z56" s="48"/>
      <c r="AA56" s="48"/>
      <c r="AB56" s="48"/>
      <c r="AC56" s="53"/>
      <c r="AD56" s="122">
        <f t="shared" si="0"/>
        <v>375</v>
      </c>
      <c r="AE56" s="86"/>
      <c r="AF56" s="135"/>
      <c r="AG56" s="77"/>
      <c r="AH56" s="15"/>
    </row>
    <row r="57" spans="2:34" s="3" customFormat="1" ht="12.75">
      <c r="B57" s="130"/>
      <c r="C57" s="131"/>
      <c r="D57" s="148"/>
      <c r="E57" s="127" t="s">
        <v>187</v>
      </c>
      <c r="F57" s="127">
        <v>409.82</v>
      </c>
      <c r="G57" s="132"/>
      <c r="J57" s="84"/>
      <c r="K57" s="70">
        <v>1396</v>
      </c>
      <c r="L57" s="48" t="s">
        <v>257</v>
      </c>
      <c r="M57" s="51" t="s">
        <v>264</v>
      </c>
      <c r="N57" s="51">
        <v>2520</v>
      </c>
      <c r="O57" s="257">
        <v>420</v>
      </c>
      <c r="P57" s="48"/>
      <c r="Q57" s="48"/>
      <c r="R57" s="48"/>
      <c r="S57" s="48"/>
      <c r="T57" s="48">
        <v>2100</v>
      </c>
      <c r="U57" s="48"/>
      <c r="V57" s="48"/>
      <c r="W57" s="48"/>
      <c r="X57" s="48"/>
      <c r="Y57" s="48"/>
      <c r="Z57" s="48"/>
      <c r="AA57" s="48"/>
      <c r="AB57" s="48"/>
      <c r="AC57" s="53"/>
      <c r="AD57" s="122">
        <f t="shared" si="0"/>
        <v>2520</v>
      </c>
      <c r="AE57" s="86"/>
      <c r="AF57" s="135"/>
      <c r="AG57" s="77"/>
      <c r="AH57" s="15"/>
    </row>
    <row r="58" spans="2:34" s="3" customFormat="1" ht="12.75">
      <c r="B58" s="130"/>
      <c r="C58" s="131"/>
      <c r="D58" s="148"/>
      <c r="E58" s="195"/>
      <c r="F58" s="195">
        <f>SUM(F55:F57)</f>
        <v>8538.710000000001</v>
      </c>
      <c r="G58" s="132"/>
      <c r="J58" s="84"/>
      <c r="K58" s="70">
        <v>1397</v>
      </c>
      <c r="L58" s="48" t="s">
        <v>257</v>
      </c>
      <c r="M58" s="51" t="s">
        <v>181</v>
      </c>
      <c r="N58" s="51">
        <v>215</v>
      </c>
      <c r="O58" s="120"/>
      <c r="P58" s="48"/>
      <c r="Q58" s="48"/>
      <c r="R58" s="48"/>
      <c r="S58" s="48">
        <v>140</v>
      </c>
      <c r="T58" s="48"/>
      <c r="U58" s="48"/>
      <c r="V58" s="48"/>
      <c r="W58" s="48"/>
      <c r="X58" s="48"/>
      <c r="Y58" s="48"/>
      <c r="Z58" s="48"/>
      <c r="AA58" s="48">
        <v>75</v>
      </c>
      <c r="AB58" s="48"/>
      <c r="AC58" s="53"/>
      <c r="AD58" s="122">
        <f t="shared" si="0"/>
        <v>215</v>
      </c>
      <c r="AE58" s="86"/>
      <c r="AF58" s="135"/>
      <c r="AG58" s="77"/>
      <c r="AH58" s="15"/>
    </row>
    <row r="59" spans="2:34" s="3" customFormat="1" ht="12.75">
      <c r="B59" s="130"/>
      <c r="C59" s="131"/>
      <c r="D59" s="148"/>
      <c r="E59" s="195"/>
      <c r="F59" s="195"/>
      <c r="G59" s="132"/>
      <c r="J59" s="84"/>
      <c r="K59" s="51">
        <v>1398</v>
      </c>
      <c r="L59" s="48" t="s">
        <v>257</v>
      </c>
      <c r="M59" s="51" t="s">
        <v>266</v>
      </c>
      <c r="N59" s="51">
        <v>90.6</v>
      </c>
      <c r="O59" s="257">
        <v>15.1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v>75.5</v>
      </c>
      <c r="AC59" s="53"/>
      <c r="AD59" s="122">
        <f t="shared" si="0"/>
        <v>90.6</v>
      </c>
      <c r="AE59" s="86"/>
      <c r="AF59" s="135"/>
      <c r="AG59" s="77"/>
      <c r="AH59" s="15"/>
    </row>
    <row r="60" spans="2:34" s="3" customFormat="1" ht="12.75">
      <c r="B60" s="130"/>
      <c r="C60" s="131"/>
      <c r="D60" s="148"/>
      <c r="E60" s="195"/>
      <c r="F60" s="195">
        <f>SUM(F58+F48-N62)</f>
        <v>15982.040000000005</v>
      </c>
      <c r="G60" s="132"/>
      <c r="J60" s="84">
        <v>42629</v>
      </c>
      <c r="K60" s="70" t="s">
        <v>174</v>
      </c>
      <c r="L60" s="48"/>
      <c r="M60" s="51" t="s">
        <v>193</v>
      </c>
      <c r="N60" s="51">
        <v>43.2</v>
      </c>
      <c r="O60" s="120">
        <v>7.2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3"/>
      <c r="AD60" s="122">
        <f t="shared" si="0"/>
        <v>7.2</v>
      </c>
      <c r="AE60" s="86"/>
      <c r="AF60" s="135"/>
      <c r="AG60" s="77"/>
      <c r="AH60" s="15"/>
    </row>
    <row r="61" spans="2:34" s="3" customFormat="1" ht="12.75">
      <c r="B61" s="130"/>
      <c r="C61" s="131"/>
      <c r="D61" s="148"/>
      <c r="E61" s="249">
        <v>9450</v>
      </c>
      <c r="F61" s="249">
        <f>SUM(F60-E61)</f>
        <v>6532.0400000000045</v>
      </c>
      <c r="G61" s="132"/>
      <c r="J61" s="85"/>
      <c r="K61" s="70"/>
      <c r="L61" s="48"/>
      <c r="M61" s="51"/>
      <c r="N61" s="51"/>
      <c r="O61" s="120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3"/>
      <c r="AD61" s="122">
        <f t="shared" si="0"/>
        <v>0</v>
      </c>
      <c r="AE61" s="86"/>
      <c r="AF61" s="135"/>
      <c r="AG61" s="77"/>
      <c r="AH61" s="15"/>
    </row>
    <row r="62" spans="2:34" ht="13.5" thickBot="1">
      <c r="B62" s="63"/>
      <c r="C62" s="64"/>
      <c r="D62" s="149"/>
      <c r="E62" s="64"/>
      <c r="F62" s="64"/>
      <c r="G62" s="65"/>
      <c r="J62" s="129"/>
      <c r="K62" s="50"/>
      <c r="L62" s="58"/>
      <c r="M62" s="58"/>
      <c r="N62" s="58">
        <f>SUM(N52:N61)</f>
        <v>3755.7999999999997</v>
      </c>
      <c r="O62" s="120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61"/>
      <c r="AD62" s="122">
        <f t="shared" si="0"/>
        <v>0</v>
      </c>
      <c r="AG62" s="77"/>
      <c r="AH62" s="15">
        <f>SUM(AD62-N62)</f>
        <v>-3755.7999999999997</v>
      </c>
    </row>
    <row r="63" spans="8:34" ht="13.5" thickBot="1">
      <c r="H63" s="28"/>
      <c r="J63" s="63"/>
      <c r="K63" s="134"/>
      <c r="L63" s="128"/>
      <c r="M63" s="128"/>
      <c r="N63" s="71"/>
      <c r="O63" s="155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5"/>
      <c r="AD63" s="122">
        <f t="shared" si="0"/>
        <v>0</v>
      </c>
      <c r="AG63" s="77"/>
      <c r="AH63" s="15">
        <f>SUM(AD63-N63)</f>
        <v>0</v>
      </c>
    </row>
    <row r="64" spans="6:33" ht="12.75">
      <c r="F64" s="4" t="s">
        <v>35</v>
      </c>
      <c r="H64" s="4">
        <f>SUM(H5:H63)</f>
        <v>11957.65</v>
      </c>
      <c r="M64" s="163" t="s">
        <v>52</v>
      </c>
      <c r="O64" s="163">
        <f>SUM(O4:O60)</f>
        <v>1310.98</v>
      </c>
      <c r="AB64" s="19" t="s">
        <v>36</v>
      </c>
      <c r="AD64" s="122">
        <f>SUM(AD4:AD63)</f>
        <v>15951.45</v>
      </c>
      <c r="AE64" s="86"/>
      <c r="AF64" s="86">
        <f>SUM(AF5:AF63)</f>
        <v>0</v>
      </c>
      <c r="AG64" s="77"/>
    </row>
    <row r="65" spans="2:33" s="14" customFormat="1" ht="12.75">
      <c r="B65" s="3"/>
      <c r="D65" s="151"/>
      <c r="E65" s="27"/>
      <c r="F65" s="15"/>
      <c r="H65" s="3"/>
      <c r="M65" s="92" t="s">
        <v>51</v>
      </c>
      <c r="N65" s="86"/>
      <c r="O65" s="156">
        <f>SUM(O60)</f>
        <v>7.2</v>
      </c>
      <c r="AD65" s="121"/>
      <c r="AE65" s="86">
        <f>SUM(AD64:AF64)</f>
        <v>15951.45</v>
      </c>
      <c r="AF65" s="135"/>
      <c r="AG65" s="77"/>
    </row>
    <row r="66" spans="2:33" s="14" customFormat="1" ht="12.75">
      <c r="B66" s="3"/>
      <c r="D66" s="151"/>
      <c r="E66" s="27"/>
      <c r="F66" s="4" t="s">
        <v>132</v>
      </c>
      <c r="H66" s="4" t="e">
        <f>SUM(#REF!+#REF!)</f>
        <v>#REF!</v>
      </c>
      <c r="N66" s="92"/>
      <c r="O66" s="92"/>
      <c r="AD66" s="121"/>
      <c r="AE66" s="87"/>
      <c r="AF66" s="135"/>
      <c r="AG66" s="77"/>
    </row>
    <row r="67" spans="2:33" s="14" customFormat="1" ht="12.75">
      <c r="B67" s="3"/>
      <c r="D67" s="151"/>
      <c r="E67" s="27"/>
      <c r="L67" s="14" t="s">
        <v>32</v>
      </c>
      <c r="N67" s="14" t="s">
        <v>32</v>
      </c>
      <c r="O67" s="156"/>
      <c r="P67" s="4" t="s">
        <v>121</v>
      </c>
      <c r="Q67" s="4" t="s">
        <v>54</v>
      </c>
      <c r="R67" s="15" t="s">
        <v>9</v>
      </c>
      <c r="S67" s="15" t="s">
        <v>10</v>
      </c>
      <c r="T67" s="4" t="s">
        <v>122</v>
      </c>
      <c r="U67" s="4" t="s">
        <v>123</v>
      </c>
      <c r="V67" s="15" t="s">
        <v>11</v>
      </c>
      <c r="W67" s="4" t="s">
        <v>251</v>
      </c>
      <c r="X67" s="15" t="s">
        <v>12</v>
      </c>
      <c r="Y67" s="15" t="s">
        <v>13</v>
      </c>
      <c r="Z67" s="15" t="s">
        <v>20</v>
      </c>
      <c r="AA67" s="4" t="s">
        <v>37</v>
      </c>
      <c r="AB67" s="15" t="s">
        <v>14</v>
      </c>
      <c r="AC67" s="4" t="s">
        <v>45</v>
      </c>
      <c r="AD67" s="121"/>
      <c r="AE67" s="87"/>
      <c r="AF67" s="135"/>
      <c r="AG67" s="77"/>
    </row>
    <row r="68" spans="2:35" s="14" customFormat="1" ht="12.75">
      <c r="B68" s="3"/>
      <c r="D68" s="151"/>
      <c r="E68" s="27"/>
      <c r="M68" s="14" t="s">
        <v>16</v>
      </c>
      <c r="O68" s="156"/>
      <c r="P68" s="3">
        <f>SUM(P4:P63)</f>
        <v>2313.37</v>
      </c>
      <c r="Q68" s="3">
        <f>SUM(Q4:Q63)</f>
        <v>975</v>
      </c>
      <c r="R68" s="3">
        <f aca="true" t="shared" si="1" ref="R68:AC68">SUM(R4:R63)</f>
        <v>0</v>
      </c>
      <c r="S68" s="3">
        <f t="shared" si="1"/>
        <v>545</v>
      </c>
      <c r="T68" s="3">
        <f t="shared" si="1"/>
        <v>5637.469999999999</v>
      </c>
      <c r="U68" s="3">
        <f t="shared" si="1"/>
        <v>0</v>
      </c>
      <c r="V68" s="3">
        <f t="shared" si="1"/>
        <v>192.45999999999998</v>
      </c>
      <c r="W68" s="3">
        <f t="shared" si="1"/>
        <v>1800</v>
      </c>
      <c r="X68" s="3">
        <f t="shared" si="1"/>
        <v>0</v>
      </c>
      <c r="Y68" s="3">
        <f t="shared" si="1"/>
        <v>406.24</v>
      </c>
      <c r="Z68" s="3">
        <f t="shared" si="1"/>
        <v>184.95000000000002</v>
      </c>
      <c r="AA68" s="3">
        <f t="shared" si="1"/>
        <v>1230.66</v>
      </c>
      <c r="AB68" s="3">
        <f t="shared" si="1"/>
        <v>893.5</v>
      </c>
      <c r="AC68" s="3">
        <f t="shared" si="1"/>
        <v>461.82000000000005</v>
      </c>
      <c r="AD68" s="4">
        <f>SUM(P68:AC68)</f>
        <v>14640.47</v>
      </c>
      <c r="AE68" s="87">
        <f>SUM(AD68+O64)</f>
        <v>15951.449999999999</v>
      </c>
      <c r="AF68" s="135"/>
      <c r="AG68" s="77"/>
      <c r="AH68" s="78"/>
      <c r="AI68" s="4"/>
    </row>
    <row r="69" spans="2:33" s="14" customFormat="1" ht="12.75">
      <c r="B69" s="3"/>
      <c r="D69" s="151"/>
      <c r="E69" s="27"/>
      <c r="M69" s="3" t="s">
        <v>263</v>
      </c>
      <c r="O69" s="156"/>
      <c r="P69" s="14">
        <v>6300</v>
      </c>
      <c r="Q69" s="14">
        <v>1950</v>
      </c>
      <c r="R69" s="14">
        <v>200</v>
      </c>
      <c r="S69" s="14">
        <v>1130</v>
      </c>
      <c r="T69" s="14">
        <v>5500</v>
      </c>
      <c r="U69" s="14">
        <v>710</v>
      </c>
      <c r="V69" s="14">
        <v>2040</v>
      </c>
      <c r="W69" s="27">
        <v>11250</v>
      </c>
      <c r="X69" s="14">
        <v>200</v>
      </c>
      <c r="Y69" s="27">
        <v>500</v>
      </c>
      <c r="Z69" s="27">
        <v>150</v>
      </c>
      <c r="AA69" s="27">
        <v>1800</v>
      </c>
      <c r="AB69" s="27">
        <v>3000</v>
      </c>
      <c r="AC69" s="27">
        <v>1910</v>
      </c>
      <c r="AD69" s="4">
        <f>SUM(P69:AC69)</f>
        <v>36640</v>
      </c>
      <c r="AE69" s="87"/>
      <c r="AF69" s="135"/>
      <c r="AG69" s="4"/>
    </row>
    <row r="70" spans="1:33" s="14" customFormat="1" ht="12.75">
      <c r="A70" s="15"/>
      <c r="B70" s="3"/>
      <c r="D70" s="151"/>
      <c r="M70" s="27" t="s">
        <v>19</v>
      </c>
      <c r="O70" s="156"/>
      <c r="P70" s="14">
        <f>SUM(P69-P68)</f>
        <v>3986.63</v>
      </c>
      <c r="Q70" s="14">
        <f aca="true" t="shared" si="2" ref="Q70:AC70">SUM(Q69-Q68)</f>
        <v>975</v>
      </c>
      <c r="R70" s="14">
        <f t="shared" si="2"/>
        <v>200</v>
      </c>
      <c r="S70" s="14">
        <f t="shared" si="2"/>
        <v>585</v>
      </c>
      <c r="T70" s="14">
        <f t="shared" si="2"/>
        <v>-137.46999999999935</v>
      </c>
      <c r="U70" s="14">
        <f t="shared" si="2"/>
        <v>710</v>
      </c>
      <c r="V70" s="14">
        <f t="shared" si="2"/>
        <v>1847.54</v>
      </c>
      <c r="W70" s="14">
        <f t="shared" si="2"/>
        <v>9450</v>
      </c>
      <c r="X70" s="14">
        <f t="shared" si="2"/>
        <v>200</v>
      </c>
      <c r="Y70" s="14">
        <f t="shared" si="2"/>
        <v>93.75999999999999</v>
      </c>
      <c r="Z70" s="14">
        <f t="shared" si="2"/>
        <v>-34.95000000000002</v>
      </c>
      <c r="AA70" s="14">
        <f t="shared" si="2"/>
        <v>569.3399999999999</v>
      </c>
      <c r="AB70" s="14">
        <f t="shared" si="2"/>
        <v>2106.5</v>
      </c>
      <c r="AC70" s="14">
        <f t="shared" si="2"/>
        <v>1448.1799999999998</v>
      </c>
      <c r="AD70" s="4">
        <f>SUM(P70:AC70)</f>
        <v>21999.53</v>
      </c>
      <c r="AE70" s="87"/>
      <c r="AF70" s="135"/>
      <c r="AG70" s="4"/>
    </row>
    <row r="71" ht="12.75">
      <c r="E71" s="16"/>
    </row>
    <row r="72" spans="2:33" s="14" customFormat="1" ht="12.75">
      <c r="B72" s="3"/>
      <c r="D72" s="151"/>
      <c r="K72" s="13"/>
      <c r="O72" s="156"/>
      <c r="AD72" s="121"/>
      <c r="AE72" s="87"/>
      <c r="AF72" s="135"/>
      <c r="AG72" s="4"/>
    </row>
    <row r="73" spans="1:25" ht="15">
      <c r="A73" s="14"/>
      <c r="C73" s="14"/>
      <c r="D73" s="151"/>
      <c r="E73" s="14"/>
      <c r="F73" s="14"/>
      <c r="G73" s="14"/>
      <c r="H73" s="14"/>
      <c r="I73" s="14"/>
      <c r="J73" s="14"/>
      <c r="K73" s="14"/>
      <c r="L73" s="14"/>
      <c r="M73" s="79"/>
      <c r="N73" s="79"/>
      <c r="O73" s="212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3:25" ht="15">
      <c r="M74" s="79"/>
      <c r="N74" s="79"/>
      <c r="O74" s="212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33" s="21" customFormat="1" ht="15">
      <c r="A75" s="19"/>
      <c r="B75" s="3"/>
      <c r="C75" s="19"/>
      <c r="D75" s="150"/>
      <c r="E75" s="19"/>
      <c r="F75" s="19"/>
      <c r="G75" s="19"/>
      <c r="H75" s="19"/>
      <c r="I75" s="19"/>
      <c r="J75" s="19"/>
      <c r="K75" s="19"/>
      <c r="L75" s="19"/>
      <c r="M75" s="79"/>
      <c r="N75" s="79"/>
      <c r="O75" s="213"/>
      <c r="P75" s="20"/>
      <c r="Q75" s="20"/>
      <c r="R75" s="20"/>
      <c r="S75" s="20"/>
      <c r="T75" s="20"/>
      <c r="U75" s="20"/>
      <c r="V75" s="20"/>
      <c r="W75" s="20"/>
      <c r="X75" s="20"/>
      <c r="Y75" s="20"/>
      <c r="AD75" s="121"/>
      <c r="AE75" s="87"/>
      <c r="AF75" s="135"/>
      <c r="AG75" s="4"/>
    </row>
    <row r="76" spans="1:25" ht="15">
      <c r="A76" s="21"/>
      <c r="C76" s="21"/>
      <c r="D76" s="152"/>
      <c r="E76" s="21"/>
      <c r="F76" s="21"/>
      <c r="G76" s="21"/>
      <c r="H76" s="21"/>
      <c r="I76" s="21"/>
      <c r="J76" s="21"/>
      <c r="K76" s="21"/>
      <c r="L76" s="21"/>
      <c r="M76" s="79"/>
      <c r="N76" s="79"/>
      <c r="O76" s="212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3:25" ht="15">
      <c r="M77" s="79"/>
      <c r="N77" s="79"/>
      <c r="O77" s="212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3:25" ht="15">
      <c r="M78" s="79"/>
      <c r="N78" s="79"/>
      <c r="O78" s="212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3:25" ht="15">
      <c r="M79" s="79"/>
      <c r="N79" s="79"/>
      <c r="O79" s="212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2:33" s="14" customFormat="1" ht="15">
      <c r="B80" s="3"/>
      <c r="D80" s="151"/>
      <c r="I80" s="19"/>
      <c r="J80" s="19"/>
      <c r="K80" s="19"/>
      <c r="L80" s="19"/>
      <c r="M80" s="79"/>
      <c r="N80" s="79"/>
      <c r="O80" s="212"/>
      <c r="P80" s="18"/>
      <c r="Q80" s="18"/>
      <c r="R80" s="18"/>
      <c r="S80" s="18"/>
      <c r="T80" s="18"/>
      <c r="U80" s="18"/>
      <c r="V80" s="18"/>
      <c r="W80" s="18"/>
      <c r="X80" s="18"/>
      <c r="Y80" s="18"/>
      <c r="AD80" s="121"/>
      <c r="AE80" s="87"/>
      <c r="AF80" s="135"/>
      <c r="AG80" s="4"/>
    </row>
    <row r="81" spans="9:25" ht="15">
      <c r="I81" s="14"/>
      <c r="J81" s="14"/>
      <c r="K81" s="14"/>
      <c r="L81" s="14"/>
      <c r="M81" s="79"/>
      <c r="N81" s="79"/>
      <c r="O81" s="212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3:25" ht="15">
      <c r="M82" s="79"/>
      <c r="N82" s="79"/>
      <c r="O82" s="212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2:33" s="22" customFormat="1" ht="15">
      <c r="B83" s="3"/>
      <c r="D83" s="153"/>
      <c r="I83" s="19"/>
      <c r="J83" s="19"/>
      <c r="K83" s="19"/>
      <c r="L83" s="19"/>
      <c r="M83" s="80"/>
      <c r="N83" s="79"/>
      <c r="O83" s="212"/>
      <c r="P83" s="18"/>
      <c r="Q83" s="18"/>
      <c r="R83" s="18"/>
      <c r="S83" s="18"/>
      <c r="T83" s="18"/>
      <c r="U83" s="18"/>
      <c r="V83" s="18"/>
      <c r="W83" s="18"/>
      <c r="X83" s="18"/>
      <c r="Y83" s="18"/>
      <c r="AD83" s="121"/>
      <c r="AE83" s="87"/>
      <c r="AF83" s="135"/>
      <c r="AG83" s="4"/>
    </row>
    <row r="84" spans="9:25" ht="15">
      <c r="I84" s="22"/>
      <c r="J84" s="22"/>
      <c r="K84" s="22"/>
      <c r="L84" s="22"/>
      <c r="M84" s="79"/>
      <c r="N84" s="79"/>
      <c r="O84" s="212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3:25" ht="15">
      <c r="M85" s="79"/>
      <c r="N85" s="79"/>
      <c r="O85" s="212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3:25" ht="15">
      <c r="M86" s="80"/>
      <c r="N86" s="79"/>
      <c r="O86" s="212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3:25" ht="15">
      <c r="M87" s="79"/>
      <c r="N87" s="79"/>
      <c r="O87" s="212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2:33" s="14" customFormat="1" ht="15">
      <c r="B88" s="3"/>
      <c r="D88" s="151"/>
      <c r="I88" s="19"/>
      <c r="J88" s="19"/>
      <c r="K88" s="19"/>
      <c r="L88" s="19"/>
      <c r="M88" s="79"/>
      <c r="N88" s="79"/>
      <c r="O88" s="212"/>
      <c r="P88" s="18"/>
      <c r="Q88" s="18"/>
      <c r="R88" s="18"/>
      <c r="S88" s="18"/>
      <c r="T88" s="18"/>
      <c r="U88" s="18"/>
      <c r="V88" s="18"/>
      <c r="W88" s="18"/>
      <c r="X88" s="18"/>
      <c r="Y88" s="18"/>
      <c r="AD88" s="121"/>
      <c r="AE88" s="87"/>
      <c r="AF88" s="135"/>
      <c r="AG88" s="4"/>
    </row>
    <row r="89" spans="9:25" ht="15">
      <c r="I89" s="14"/>
      <c r="J89" s="14"/>
      <c r="K89" s="14"/>
      <c r="L89" s="14"/>
      <c r="M89" s="79"/>
      <c r="N89" s="79"/>
      <c r="O89" s="212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3:25" ht="15">
      <c r="M90" s="80"/>
      <c r="N90" s="80"/>
      <c r="O90" s="212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3:25" ht="15">
      <c r="M91" s="79"/>
      <c r="N91" s="79"/>
      <c r="O91" s="212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3:25" ht="15">
      <c r="M92" s="20"/>
      <c r="N92" s="20"/>
      <c r="O92" s="212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2:33" s="23" customFormat="1" ht="15">
      <c r="B93" s="3"/>
      <c r="D93" s="154"/>
      <c r="I93" s="19"/>
      <c r="J93" s="19"/>
      <c r="K93" s="19"/>
      <c r="L93" s="19"/>
      <c r="M93" s="20"/>
      <c r="N93" s="20"/>
      <c r="O93" s="212"/>
      <c r="P93" s="18"/>
      <c r="Q93" s="18"/>
      <c r="R93" s="18"/>
      <c r="S93" s="18"/>
      <c r="T93" s="18"/>
      <c r="U93" s="18"/>
      <c r="V93" s="18"/>
      <c r="W93" s="18"/>
      <c r="X93" s="18"/>
      <c r="Y93" s="18"/>
      <c r="AD93" s="121"/>
      <c r="AE93" s="87"/>
      <c r="AF93" s="135"/>
      <c r="AG93" s="4"/>
    </row>
    <row r="94" spans="9:25" ht="14.25">
      <c r="I94" s="23"/>
      <c r="J94" s="23"/>
      <c r="K94" s="23"/>
      <c r="L94" s="23"/>
      <c r="M94" s="18"/>
      <c r="N94" s="18"/>
      <c r="O94" s="212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3:25" ht="14.25">
      <c r="M95" s="18"/>
      <c r="N95" s="18"/>
      <c r="O95" s="212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3:25" ht="26.25">
      <c r="M96" s="24"/>
      <c r="N96" s="18"/>
      <c r="O96" s="212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3:25" ht="18">
      <c r="M97" s="25"/>
      <c r="N97" s="18"/>
      <c r="O97" s="212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3:25" ht="18">
      <c r="M98" s="25"/>
      <c r="N98" s="18"/>
      <c r="O98" s="212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2:33" s="21" customFormat="1" ht="15">
      <c r="B99" s="3"/>
      <c r="D99" s="152"/>
      <c r="I99" s="19"/>
      <c r="J99" s="19"/>
      <c r="K99" s="19"/>
      <c r="L99" s="19"/>
      <c r="M99" s="20"/>
      <c r="N99" s="20"/>
      <c r="O99" s="213"/>
      <c r="P99" s="20"/>
      <c r="Q99" s="20"/>
      <c r="R99" s="20"/>
      <c r="S99" s="20"/>
      <c r="T99" s="20"/>
      <c r="U99" s="20"/>
      <c r="V99" s="20"/>
      <c r="W99" s="20"/>
      <c r="X99" s="20"/>
      <c r="Y99" s="20"/>
      <c r="AD99" s="121"/>
      <c r="AE99" s="87"/>
      <c r="AF99" s="135"/>
      <c r="AG99" s="4"/>
    </row>
    <row r="100" spans="9:25" ht="14.25">
      <c r="I100" s="21"/>
      <c r="J100" s="21"/>
      <c r="K100" s="21"/>
      <c r="L100" s="21"/>
      <c r="M100" s="18"/>
      <c r="N100" s="18"/>
      <c r="O100" s="212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3:25" ht="15">
      <c r="M101" s="20"/>
      <c r="N101" s="20"/>
      <c r="O101" s="212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3:25" ht="15">
      <c r="M102" s="20"/>
      <c r="N102" s="20"/>
      <c r="O102" s="212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3:25" ht="15">
      <c r="M103" s="20"/>
      <c r="N103" s="26"/>
      <c r="O103" s="212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3:25" ht="15">
      <c r="M104" s="20"/>
      <c r="N104" s="26"/>
      <c r="O104" s="212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3:25" ht="15">
      <c r="M105" s="20"/>
      <c r="N105" s="20"/>
      <c r="O105" s="212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3:25" ht="15">
      <c r="M106" s="20"/>
      <c r="N106" s="20"/>
      <c r="O106" s="212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3:25" ht="15">
      <c r="M107" s="20"/>
      <c r="N107" s="18"/>
      <c r="O107" s="214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3:25" ht="15">
      <c r="M108" s="20"/>
      <c r="N108" s="20"/>
      <c r="O108" s="212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3:25" ht="15">
      <c r="M109" s="20"/>
      <c r="N109" s="18"/>
      <c r="O109" s="212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</sheetData>
  <sheetProtection/>
  <mergeCells count="2">
    <mergeCell ref="B2:G2"/>
    <mergeCell ref="J2:O2"/>
  </mergeCells>
  <printOptions/>
  <pageMargins left="0.2755905511811024" right="0.15748031496062992" top="0.5118110236220472" bottom="0.551181102362204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B31" sqref="B31:B32"/>
    </sheetView>
  </sheetViews>
  <sheetFormatPr defaultColWidth="9.140625" defaultRowHeight="12.75"/>
  <cols>
    <col min="1" max="1" width="23.7109375" style="0" customWidth="1"/>
    <col min="2" max="2" width="6.8515625" style="0" customWidth="1"/>
    <col min="3" max="3" width="13.421875" style="0" customWidth="1"/>
    <col min="4" max="4" width="8.8515625" style="0" customWidth="1"/>
    <col min="5" max="5" width="12.8515625" style="0" customWidth="1"/>
    <col min="6" max="6" width="6.140625" style="0" customWidth="1"/>
    <col min="7" max="7" width="12.8515625" style="0" customWidth="1"/>
    <col min="8" max="8" width="6.00390625" style="0" customWidth="1"/>
    <col min="9" max="9" width="11.140625" style="0" customWidth="1"/>
    <col min="10" max="10" width="6.00390625" style="0" customWidth="1"/>
    <col min="12" max="12" width="9.28125" style="0" bestFit="1" customWidth="1"/>
    <col min="14" max="14" width="12.00390625" style="0" customWidth="1"/>
    <col min="15" max="15" width="9.140625" style="0" customWidth="1"/>
  </cols>
  <sheetData>
    <row r="1" spans="1:3" ht="12.75">
      <c r="A1" s="167" t="s">
        <v>53</v>
      </c>
      <c r="B1" s="168"/>
      <c r="C1" s="8"/>
    </row>
    <row r="2" spans="1:6" ht="12.75">
      <c r="A2" s="165" t="s">
        <v>58</v>
      </c>
      <c r="B2" s="166" t="s">
        <v>57</v>
      </c>
      <c r="C2" s="165"/>
      <c r="D2" s="169"/>
      <c r="E2" s="172"/>
      <c r="F2" s="168"/>
    </row>
    <row r="3" spans="1:13" ht="12.75">
      <c r="A3" s="165" t="s">
        <v>59</v>
      </c>
      <c r="B3" s="298">
        <v>1050</v>
      </c>
      <c r="C3" s="30"/>
      <c r="D3" s="169"/>
      <c r="E3" s="169"/>
      <c r="F3" s="168"/>
      <c r="G3" s="168"/>
      <c r="H3" s="174"/>
      <c r="I3" s="168" t="s">
        <v>170</v>
      </c>
      <c r="J3" s="165">
        <v>200</v>
      </c>
      <c r="K3" s="2"/>
      <c r="L3" s="165">
        <v>200</v>
      </c>
      <c r="M3" s="2"/>
    </row>
    <row r="4" spans="1:13" ht="12.75">
      <c r="A4" s="165" t="s">
        <v>60</v>
      </c>
      <c r="B4" s="201">
        <v>250</v>
      </c>
      <c r="C4" s="30"/>
      <c r="D4" s="165"/>
      <c r="E4" s="169"/>
      <c r="F4" s="168"/>
      <c r="G4" s="168"/>
      <c r="H4" s="174"/>
      <c r="I4" s="168" t="s">
        <v>168</v>
      </c>
      <c r="J4" s="168">
        <v>6300</v>
      </c>
      <c r="K4" s="2"/>
      <c r="L4" s="168">
        <v>6300</v>
      </c>
      <c r="M4" s="2"/>
    </row>
    <row r="5" spans="1:13" ht="12.75">
      <c r="A5" s="165" t="s">
        <v>61</v>
      </c>
      <c r="B5" s="298">
        <v>500</v>
      </c>
      <c r="C5" s="30"/>
      <c r="D5" s="169" t="s">
        <v>62</v>
      </c>
      <c r="E5" s="169"/>
      <c r="F5" s="168"/>
      <c r="G5" s="168"/>
      <c r="H5" s="168"/>
      <c r="I5" s="168" t="s">
        <v>40</v>
      </c>
      <c r="J5" s="165">
        <v>1500</v>
      </c>
      <c r="K5" s="2"/>
      <c r="L5" s="165"/>
      <c r="M5" s="2"/>
    </row>
    <row r="6" spans="1:13" ht="12.75">
      <c r="A6" s="165" t="s">
        <v>63</v>
      </c>
      <c r="B6" s="298">
        <v>700</v>
      </c>
      <c r="C6" s="30"/>
      <c r="D6" s="169"/>
      <c r="E6" s="169"/>
      <c r="F6" s="168"/>
      <c r="G6" s="168"/>
      <c r="H6" s="168"/>
      <c r="I6" s="168" t="s">
        <v>10</v>
      </c>
      <c r="J6" s="165">
        <v>700</v>
      </c>
      <c r="K6" s="2"/>
      <c r="L6" s="165">
        <v>700</v>
      </c>
      <c r="M6" s="2"/>
    </row>
    <row r="7" spans="1:13" ht="12.75">
      <c r="A7" s="165" t="s">
        <v>64</v>
      </c>
      <c r="B7" s="298">
        <v>250</v>
      </c>
      <c r="C7" s="30"/>
      <c r="D7" s="169" t="s">
        <v>65</v>
      </c>
      <c r="E7" s="169"/>
      <c r="F7" s="168"/>
      <c r="G7" s="168"/>
      <c r="H7" s="168"/>
      <c r="I7" s="168" t="s">
        <v>10</v>
      </c>
      <c r="J7" s="165">
        <v>430</v>
      </c>
      <c r="K7" s="2">
        <f>SUM(J6:J7)</f>
        <v>1130</v>
      </c>
      <c r="L7" s="165">
        <v>430</v>
      </c>
      <c r="M7" s="2">
        <f>SUM(L6:L7)</f>
        <v>1130</v>
      </c>
    </row>
    <row r="8" spans="1:13" ht="12.75">
      <c r="A8" s="165" t="s">
        <v>66</v>
      </c>
      <c r="B8" s="298">
        <v>700</v>
      </c>
      <c r="C8" s="30"/>
      <c r="D8" s="169"/>
      <c r="E8" s="169"/>
      <c r="F8" s="168"/>
      <c r="G8" s="168"/>
      <c r="H8" s="168"/>
      <c r="I8" s="168" t="s">
        <v>165</v>
      </c>
      <c r="J8" s="165">
        <v>240</v>
      </c>
      <c r="K8" s="2"/>
      <c r="L8" s="165">
        <v>240</v>
      </c>
      <c r="M8" s="2"/>
    </row>
    <row r="9" spans="1:13" ht="12.75">
      <c r="A9" s="165" t="s">
        <v>67</v>
      </c>
      <c r="B9" s="298">
        <v>240</v>
      </c>
      <c r="C9" s="30"/>
      <c r="D9" s="169" t="s">
        <v>68</v>
      </c>
      <c r="E9" s="169"/>
      <c r="F9" s="168"/>
      <c r="G9" s="168"/>
      <c r="H9" s="168"/>
      <c r="I9" s="168" t="s">
        <v>165</v>
      </c>
      <c r="J9" s="165">
        <v>1000</v>
      </c>
      <c r="K9" s="2"/>
      <c r="L9" s="165">
        <v>1000</v>
      </c>
      <c r="M9" s="2"/>
    </row>
    <row r="10" spans="1:13" ht="12.75">
      <c r="A10" s="165" t="s">
        <v>69</v>
      </c>
      <c r="B10" s="298">
        <v>1000</v>
      </c>
      <c r="C10" s="30"/>
      <c r="D10" s="169" t="s">
        <v>70</v>
      </c>
      <c r="E10" s="169"/>
      <c r="F10" s="168"/>
      <c r="G10" s="168"/>
      <c r="H10" s="168"/>
      <c r="I10" s="168" t="s">
        <v>165</v>
      </c>
      <c r="J10" s="165">
        <v>800</v>
      </c>
      <c r="K10" s="2">
        <f>SUM(J8:J10)</f>
        <v>2040</v>
      </c>
      <c r="L10" s="165">
        <v>800</v>
      </c>
      <c r="M10" s="2">
        <f>SUM(L8:L10)</f>
        <v>2040</v>
      </c>
    </row>
    <row r="11" spans="1:13" ht="13.5" thickBot="1">
      <c r="A11" s="165" t="s">
        <v>71</v>
      </c>
      <c r="B11" s="298">
        <v>800</v>
      </c>
      <c r="C11" s="30"/>
      <c r="D11" s="172" t="s">
        <v>72</v>
      </c>
      <c r="E11" s="172"/>
      <c r="F11" s="168"/>
      <c r="G11" s="168"/>
      <c r="H11" s="168"/>
      <c r="I11" s="168" t="s">
        <v>167</v>
      </c>
      <c r="J11" s="165">
        <v>80</v>
      </c>
      <c r="K11" s="2"/>
      <c r="L11" s="165">
        <v>80</v>
      </c>
      <c r="M11" s="2"/>
    </row>
    <row r="12" spans="1:13" ht="12.75">
      <c r="A12" s="165" t="s">
        <v>73</v>
      </c>
      <c r="B12" s="298">
        <v>150</v>
      </c>
      <c r="C12" s="175"/>
      <c r="D12" s="176" t="s">
        <v>74</v>
      </c>
      <c r="E12" s="177"/>
      <c r="F12" s="178"/>
      <c r="G12" s="168"/>
      <c r="H12" s="168"/>
      <c r="I12" s="168" t="s">
        <v>167</v>
      </c>
      <c r="J12" s="165">
        <v>400</v>
      </c>
      <c r="K12" s="2"/>
      <c r="L12" s="165">
        <v>400</v>
      </c>
      <c r="M12" s="2"/>
    </row>
    <row r="13" spans="1:13" ht="15">
      <c r="A13" s="165" t="s">
        <v>75</v>
      </c>
      <c r="B13" s="298">
        <v>460</v>
      </c>
      <c r="C13" s="175"/>
      <c r="D13" s="125" t="s">
        <v>76</v>
      </c>
      <c r="E13" s="30"/>
      <c r="F13" s="32"/>
      <c r="G13" s="168"/>
      <c r="H13" s="168"/>
      <c r="I13" s="168" t="s">
        <v>167</v>
      </c>
      <c r="J13" s="165">
        <v>230</v>
      </c>
      <c r="K13" s="2">
        <f>SUM(J11:J13)</f>
        <v>710</v>
      </c>
      <c r="L13" s="165">
        <v>230</v>
      </c>
      <c r="M13" s="2">
        <f>SUM(L11:L13)</f>
        <v>710</v>
      </c>
    </row>
    <row r="14" spans="1:13" ht="12.75">
      <c r="A14" s="165" t="s">
        <v>77</v>
      </c>
      <c r="B14" s="165"/>
      <c r="C14" s="175" t="s">
        <v>78</v>
      </c>
      <c r="D14" s="179" t="s">
        <v>79</v>
      </c>
      <c r="E14" s="165"/>
      <c r="F14" s="180"/>
      <c r="G14" s="168"/>
      <c r="H14" s="168"/>
      <c r="I14" s="168" t="s">
        <v>169</v>
      </c>
      <c r="J14" s="165">
        <v>500</v>
      </c>
      <c r="K14" s="2"/>
      <c r="L14" s="165">
        <v>500</v>
      </c>
      <c r="M14" s="2"/>
    </row>
    <row r="15" spans="1:13" ht="12.75">
      <c r="A15" s="165" t="s">
        <v>80</v>
      </c>
      <c r="B15" s="165"/>
      <c r="C15" s="175" t="s">
        <v>81</v>
      </c>
      <c r="D15" s="179" t="s">
        <v>82</v>
      </c>
      <c r="E15" s="165"/>
      <c r="F15" s="180">
        <v>1345</v>
      </c>
      <c r="G15" s="168"/>
      <c r="H15" s="168"/>
      <c r="I15" s="168" t="s">
        <v>171</v>
      </c>
      <c r="J15" s="165">
        <v>1950</v>
      </c>
      <c r="K15" s="167"/>
      <c r="L15" s="165">
        <v>1950</v>
      </c>
      <c r="M15" s="167"/>
    </row>
    <row r="16" spans="1:13" ht="12.75">
      <c r="A16" s="165" t="s">
        <v>83</v>
      </c>
      <c r="B16" s="298">
        <v>6300</v>
      </c>
      <c r="C16" s="175"/>
      <c r="D16" s="179" t="s">
        <v>84</v>
      </c>
      <c r="E16" s="165"/>
      <c r="F16" s="180">
        <v>500</v>
      </c>
      <c r="G16" s="168"/>
      <c r="H16" s="168"/>
      <c r="I16" s="168" t="s">
        <v>20</v>
      </c>
      <c r="J16" s="165">
        <v>150</v>
      </c>
      <c r="K16" s="2"/>
      <c r="L16" s="165">
        <v>150</v>
      </c>
      <c r="M16" s="2"/>
    </row>
    <row r="17" spans="1:16" ht="12.75">
      <c r="A17" s="165" t="s">
        <v>85</v>
      </c>
      <c r="B17" s="298">
        <v>150</v>
      </c>
      <c r="C17" s="175"/>
      <c r="D17" s="179" t="s">
        <v>86</v>
      </c>
      <c r="E17" s="165"/>
      <c r="F17" s="180">
        <v>280</v>
      </c>
      <c r="G17" s="168"/>
      <c r="H17" s="168"/>
      <c r="I17" s="168" t="s">
        <v>166</v>
      </c>
      <c r="J17" s="165">
        <v>460</v>
      </c>
      <c r="L17" s="165">
        <v>460</v>
      </c>
      <c r="P17" s="2"/>
    </row>
    <row r="18" spans="1:12" ht="12.75">
      <c r="A18" s="165" t="s">
        <v>13</v>
      </c>
      <c r="B18" s="298">
        <v>500</v>
      </c>
      <c r="C18" s="175"/>
      <c r="D18" s="179" t="s">
        <v>87</v>
      </c>
      <c r="E18" s="165"/>
      <c r="F18" s="53">
        <v>200</v>
      </c>
      <c r="G18" s="168"/>
      <c r="H18" s="168"/>
      <c r="I18" s="168" t="s">
        <v>166</v>
      </c>
      <c r="J18" s="165">
        <v>50</v>
      </c>
      <c r="L18" s="165">
        <v>50</v>
      </c>
    </row>
    <row r="19" spans="1:16" ht="13.5" thickBot="1">
      <c r="A19" s="165" t="s">
        <v>88</v>
      </c>
      <c r="B19" s="298">
        <v>350</v>
      </c>
      <c r="C19" s="175"/>
      <c r="D19" s="35"/>
      <c r="E19" s="36"/>
      <c r="F19" s="37">
        <f>SUM(F14:F18)</f>
        <v>2325</v>
      </c>
      <c r="G19" s="168"/>
      <c r="H19" s="168"/>
      <c r="I19" s="168" t="s">
        <v>166</v>
      </c>
      <c r="J19" s="165">
        <v>150</v>
      </c>
      <c r="L19" s="165">
        <v>150</v>
      </c>
      <c r="O19" s="2"/>
      <c r="P19" s="2"/>
    </row>
    <row r="20" spans="1:13" ht="12.75">
      <c r="A20" s="165" t="s">
        <v>89</v>
      </c>
      <c r="B20" s="300">
        <v>100</v>
      </c>
      <c r="C20" s="30"/>
      <c r="D20" s="42"/>
      <c r="E20" s="42"/>
      <c r="F20" s="42"/>
      <c r="G20" s="167"/>
      <c r="H20" s="174"/>
      <c r="I20" s="168" t="s">
        <v>166</v>
      </c>
      <c r="J20" s="181">
        <v>350</v>
      </c>
      <c r="K20" s="2"/>
      <c r="L20" s="181">
        <v>350</v>
      </c>
      <c r="M20" s="2"/>
    </row>
    <row r="21" spans="1:13" ht="12.75">
      <c r="A21" s="165" t="s">
        <v>90</v>
      </c>
      <c r="B21" s="298">
        <v>250</v>
      </c>
      <c r="C21" s="165"/>
      <c r="D21" s="164" t="s">
        <v>91</v>
      </c>
      <c r="E21" s="30"/>
      <c r="F21" s="30"/>
      <c r="G21" s="168"/>
      <c r="H21" s="168"/>
      <c r="I21" s="168" t="s">
        <v>166</v>
      </c>
      <c r="J21" s="165">
        <v>100</v>
      </c>
      <c r="K21" s="2"/>
      <c r="L21" s="165">
        <v>100</v>
      </c>
      <c r="M21" s="2"/>
    </row>
    <row r="22" spans="1:16" ht="12.75">
      <c r="A22" s="165" t="s">
        <v>12</v>
      </c>
      <c r="B22" s="298">
        <v>200</v>
      </c>
      <c r="C22" s="169"/>
      <c r="D22" s="165" t="s">
        <v>92</v>
      </c>
      <c r="E22" s="165"/>
      <c r="F22" s="165">
        <v>11.59</v>
      </c>
      <c r="G22" s="168"/>
      <c r="H22" s="168"/>
      <c r="I22" s="168" t="s">
        <v>166</v>
      </c>
      <c r="J22" s="165">
        <v>250</v>
      </c>
      <c r="K22" s="2"/>
      <c r="L22" s="165">
        <v>250</v>
      </c>
      <c r="M22" s="2"/>
      <c r="N22" s="2"/>
      <c r="O22" s="2"/>
      <c r="P22" s="2"/>
    </row>
    <row r="23" spans="1:13" ht="13.5" thickBot="1">
      <c r="A23" s="165" t="s">
        <v>93</v>
      </c>
      <c r="B23" s="298">
        <v>100</v>
      </c>
      <c r="C23" s="169" t="s">
        <v>94</v>
      </c>
      <c r="D23" s="172"/>
      <c r="E23" s="172"/>
      <c r="F23" s="168"/>
      <c r="G23" s="168"/>
      <c r="H23" s="168"/>
      <c r="I23" s="168" t="s">
        <v>166</v>
      </c>
      <c r="J23" s="165">
        <v>150</v>
      </c>
      <c r="K23" s="2"/>
      <c r="L23" s="165">
        <v>150</v>
      </c>
      <c r="M23" s="2"/>
    </row>
    <row r="24" spans="1:13" ht="12.75">
      <c r="A24" s="165" t="s">
        <v>95</v>
      </c>
      <c r="B24" s="298">
        <v>150</v>
      </c>
      <c r="C24" s="182"/>
      <c r="D24" s="176" t="s">
        <v>96</v>
      </c>
      <c r="E24" s="177"/>
      <c r="F24" s="178"/>
      <c r="G24" s="168"/>
      <c r="H24" s="168"/>
      <c r="I24" s="168" t="s">
        <v>166</v>
      </c>
      <c r="J24" s="165">
        <v>400</v>
      </c>
      <c r="K24" s="2">
        <f>SUM(J17:J24)</f>
        <v>1910</v>
      </c>
      <c r="L24" s="165">
        <v>400</v>
      </c>
      <c r="M24" s="2">
        <f>SUM(L17:L24)</f>
        <v>1910</v>
      </c>
    </row>
    <row r="25" spans="1:13" ht="12.75">
      <c r="A25" s="165" t="s">
        <v>97</v>
      </c>
      <c r="B25" s="165"/>
      <c r="C25" s="183" t="s">
        <v>98</v>
      </c>
      <c r="D25" s="184" t="s">
        <v>99</v>
      </c>
      <c r="E25" s="165"/>
      <c r="F25" s="180"/>
      <c r="G25" s="168"/>
      <c r="H25" s="168"/>
      <c r="I25" s="168" t="s">
        <v>164</v>
      </c>
      <c r="J25" s="165">
        <v>700</v>
      </c>
      <c r="K25" s="2"/>
      <c r="L25" s="165">
        <v>700</v>
      </c>
      <c r="M25" s="2"/>
    </row>
    <row r="26" spans="1:13" ht="12.75">
      <c r="A26" s="165" t="s">
        <v>100</v>
      </c>
      <c r="B26" s="298">
        <v>1950</v>
      </c>
      <c r="C26" s="181"/>
      <c r="D26" s="179" t="s">
        <v>101</v>
      </c>
      <c r="E26" s="165"/>
      <c r="F26" s="180">
        <v>50</v>
      </c>
      <c r="G26" s="168"/>
      <c r="H26" s="168"/>
      <c r="I26" s="168" t="s">
        <v>164</v>
      </c>
      <c r="J26" s="165">
        <v>250</v>
      </c>
      <c r="K26" s="2"/>
      <c r="L26" s="165">
        <v>250</v>
      </c>
      <c r="M26" s="2"/>
    </row>
    <row r="27" spans="1:15" ht="12.75">
      <c r="A27" s="166" t="s">
        <v>102</v>
      </c>
      <c r="B27" s="298">
        <v>430</v>
      </c>
      <c r="C27" s="181"/>
      <c r="D27" s="179" t="s">
        <v>103</v>
      </c>
      <c r="E27" s="165"/>
      <c r="F27" s="180">
        <v>155</v>
      </c>
      <c r="G27" s="168"/>
      <c r="H27" s="168"/>
      <c r="I27" s="168" t="s">
        <v>164</v>
      </c>
      <c r="J27" s="165">
        <v>2500</v>
      </c>
      <c r="K27" s="2">
        <f>SUM(J25:J27)</f>
        <v>3450</v>
      </c>
      <c r="L27" s="165">
        <v>2500</v>
      </c>
      <c r="M27" s="2">
        <f>SUM(L25:L27)</f>
        <v>3450</v>
      </c>
      <c r="O27" s="8" t="s">
        <v>265</v>
      </c>
    </row>
    <row r="28" spans="1:13" ht="12.75">
      <c r="A28" s="165" t="s">
        <v>104</v>
      </c>
      <c r="B28" s="297">
        <v>2500</v>
      </c>
      <c r="C28" s="181"/>
      <c r="D28" s="179" t="s">
        <v>105</v>
      </c>
      <c r="E28" s="185"/>
      <c r="F28" s="180">
        <v>200</v>
      </c>
      <c r="G28" s="168"/>
      <c r="H28" s="168"/>
      <c r="I28" s="168" t="s">
        <v>172</v>
      </c>
      <c r="J28" s="173">
        <v>1000</v>
      </c>
      <c r="K28" s="2"/>
      <c r="L28" s="173">
        <v>1000</v>
      </c>
      <c r="M28" s="2"/>
    </row>
    <row r="29" spans="1:13" ht="13.5" thickBot="1">
      <c r="A29" s="165" t="s">
        <v>106</v>
      </c>
      <c r="B29" s="298">
        <v>500</v>
      </c>
      <c r="C29" s="181" t="s">
        <v>107</v>
      </c>
      <c r="D29" s="186"/>
      <c r="E29" s="187"/>
      <c r="F29" s="188">
        <f>SUM(F26:F28)</f>
        <v>405</v>
      </c>
      <c r="G29" s="168"/>
      <c r="H29" s="168"/>
      <c r="I29" s="168" t="s">
        <v>172</v>
      </c>
      <c r="J29" s="165">
        <v>400</v>
      </c>
      <c r="K29" s="2"/>
      <c r="L29" s="165">
        <v>400</v>
      </c>
      <c r="M29" s="2"/>
    </row>
    <row r="30" spans="1:13" ht="12.75">
      <c r="A30" s="165" t="s">
        <v>55</v>
      </c>
      <c r="B30" s="165"/>
      <c r="C30" s="30" t="s">
        <v>108</v>
      </c>
      <c r="D30" s="170"/>
      <c r="E30" s="171"/>
      <c r="F30" s="168"/>
      <c r="G30" s="168"/>
      <c r="H30" s="168"/>
      <c r="I30" s="168" t="s">
        <v>172</v>
      </c>
      <c r="J30" s="165">
        <v>1100</v>
      </c>
      <c r="K30" s="2"/>
      <c r="L30" s="165">
        <v>1100</v>
      </c>
      <c r="M30" s="2"/>
    </row>
    <row r="31" spans="1:13" ht="12.75">
      <c r="A31" s="165" t="s">
        <v>109</v>
      </c>
      <c r="B31" s="298">
        <v>300</v>
      </c>
      <c r="C31" s="30" t="s">
        <v>94</v>
      </c>
      <c r="D31" s="169"/>
      <c r="E31" s="165"/>
      <c r="F31" s="168"/>
      <c r="G31" s="168"/>
      <c r="H31" s="168"/>
      <c r="I31" s="168" t="s">
        <v>172</v>
      </c>
      <c r="J31" s="165">
        <v>500</v>
      </c>
      <c r="K31" s="2">
        <f>SUM(J28:J31)</f>
        <v>3000</v>
      </c>
      <c r="L31" s="165">
        <v>500</v>
      </c>
      <c r="M31" s="2">
        <f>SUM(L28:L31)</f>
        <v>3000</v>
      </c>
    </row>
    <row r="32" spans="1:13" ht="12.75">
      <c r="A32" s="165" t="s">
        <v>110</v>
      </c>
      <c r="B32" s="298">
        <v>1000</v>
      </c>
      <c r="C32" s="30" t="s">
        <v>94</v>
      </c>
      <c r="D32" s="169"/>
      <c r="E32" s="165"/>
      <c r="F32" s="168"/>
      <c r="G32" s="168"/>
      <c r="H32" s="168"/>
      <c r="I32" s="168" t="s">
        <v>163</v>
      </c>
      <c r="J32" s="165">
        <v>1050</v>
      </c>
      <c r="K32" s="2"/>
      <c r="L32" s="165">
        <v>1050</v>
      </c>
      <c r="M32" s="2"/>
    </row>
    <row r="33" spans="1:13" ht="12.75">
      <c r="A33" s="165" t="s">
        <v>111</v>
      </c>
      <c r="B33" s="299">
        <v>500</v>
      </c>
      <c r="C33" s="30"/>
      <c r="E33" s="189"/>
      <c r="F33" s="2"/>
      <c r="G33" s="168"/>
      <c r="H33" s="168"/>
      <c r="I33" s="168" t="s">
        <v>163</v>
      </c>
      <c r="J33">
        <v>250</v>
      </c>
      <c r="K33" s="2"/>
      <c r="L33">
        <v>250</v>
      </c>
      <c r="M33" s="2"/>
    </row>
    <row r="34" spans="1:13" ht="12.75">
      <c r="A34" s="165" t="s">
        <v>112</v>
      </c>
      <c r="B34" s="165">
        <v>400</v>
      </c>
      <c r="C34" s="190"/>
      <c r="D34" s="191"/>
      <c r="E34" s="191"/>
      <c r="G34" s="192"/>
      <c r="H34" s="168"/>
      <c r="I34" s="168" t="s">
        <v>163</v>
      </c>
      <c r="J34" s="165">
        <v>500</v>
      </c>
      <c r="K34" s="2">
        <f>SUM(J32:J34)</f>
        <v>1800</v>
      </c>
      <c r="L34" s="165">
        <v>500</v>
      </c>
      <c r="M34" s="2">
        <f>SUM(L32:L34)</f>
        <v>1800</v>
      </c>
    </row>
    <row r="35" spans="1:13" ht="12.75">
      <c r="A35" s="165" t="s">
        <v>56</v>
      </c>
      <c r="B35" s="298">
        <v>230</v>
      </c>
      <c r="G35" s="168"/>
      <c r="H35" s="2"/>
      <c r="I35" s="168" t="s">
        <v>9</v>
      </c>
      <c r="J35" s="165">
        <v>200</v>
      </c>
      <c r="K35" s="2"/>
      <c r="L35" s="165">
        <v>200</v>
      </c>
      <c r="M35" s="2"/>
    </row>
    <row r="36" spans="1:2" ht="12.75">
      <c r="A36" s="30"/>
      <c r="B36" s="30">
        <f>SUM(B3:B35)</f>
        <v>22010</v>
      </c>
    </row>
    <row r="37" spans="1:12" ht="12.75">
      <c r="A37" s="30"/>
      <c r="B37" s="165">
        <v>1119</v>
      </c>
      <c r="C37" t="s">
        <v>113</v>
      </c>
      <c r="G37" s="4"/>
      <c r="J37">
        <f>SUM(J3:J36)</f>
        <v>24840</v>
      </c>
      <c r="L37">
        <f>SUM(L3:L36)</f>
        <v>23340</v>
      </c>
    </row>
    <row r="38" spans="1:7" ht="12.75">
      <c r="A38" s="30"/>
      <c r="B38" s="30">
        <f>SUM(B36:B37)</f>
        <v>23129</v>
      </c>
      <c r="E38" s="2"/>
      <c r="F38" s="2"/>
      <c r="G38" s="2"/>
    </row>
    <row r="39" spans="1:6" ht="12.75">
      <c r="A39" s="168" t="s">
        <v>114</v>
      </c>
      <c r="B39" s="168"/>
      <c r="C39" s="168"/>
      <c r="D39" s="3"/>
      <c r="E39" s="2"/>
      <c r="F39" s="2"/>
    </row>
    <row r="40" spans="1:7" ht="12.75">
      <c r="A40" s="3" t="s">
        <v>115</v>
      </c>
      <c r="B40" s="2"/>
      <c r="C40" s="2"/>
      <c r="D40" s="3"/>
      <c r="E40" s="2"/>
      <c r="G40" s="2"/>
    </row>
    <row r="41" ht="12.75">
      <c r="G41" s="2"/>
    </row>
    <row r="42" spans="1:6" ht="12.75">
      <c r="A42" s="168" t="s">
        <v>116</v>
      </c>
      <c r="B42" s="192"/>
      <c r="C42" s="168"/>
      <c r="D42" s="2"/>
      <c r="E42" s="2"/>
      <c r="F42" s="2"/>
    </row>
    <row r="43" spans="1:7" ht="12.75">
      <c r="A43" t="s">
        <v>117</v>
      </c>
      <c r="G43" s="2"/>
    </row>
    <row r="44" spans="1:7" ht="12.75">
      <c r="A44" t="s">
        <v>118</v>
      </c>
      <c r="G44" s="2"/>
    </row>
    <row r="45" ht="12.75">
      <c r="G45" s="2"/>
    </row>
    <row r="46" spans="1:7" ht="12.75">
      <c r="A46" s="193" t="s">
        <v>119</v>
      </c>
      <c r="B46" s="168"/>
      <c r="G46" s="2"/>
    </row>
    <row r="47" spans="1:2" ht="12.75">
      <c r="A47" s="193" t="s">
        <v>120</v>
      </c>
      <c r="B47" s="168"/>
    </row>
    <row r="48" spans="1:5" ht="12.75">
      <c r="A48" s="168"/>
      <c r="B48" s="168"/>
      <c r="C48" s="194"/>
      <c r="D48" s="194"/>
      <c r="E48" s="2"/>
    </row>
    <row r="49" spans="1:4" ht="12.75">
      <c r="A49" s="194"/>
      <c r="B49" s="194"/>
      <c r="C49" s="194"/>
      <c r="D49" s="194"/>
    </row>
    <row r="50" spans="1:4" ht="12.75">
      <c r="A50" s="194"/>
      <c r="B50" s="194"/>
      <c r="C50" s="194"/>
      <c r="D50" s="194"/>
    </row>
  </sheetData>
  <sheetProtection/>
  <printOptions/>
  <pageMargins left="0.41" right="0.41" top="0.36" bottom="0.36" header="0.31496062992125984" footer="0.31496062992125984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140625" style="2" bestFit="1" customWidth="1"/>
    <col min="2" max="3" width="9.140625" style="2" customWidth="1"/>
    <col min="4" max="4" width="27.140625" style="2" customWidth="1"/>
    <col min="5" max="11" width="9.140625" style="2" customWidth="1"/>
    <col min="12" max="12" width="27.57421875" style="2" customWidth="1"/>
    <col min="13" max="16384" width="9.140625" style="2" customWidth="1"/>
  </cols>
  <sheetData>
    <row r="1" ht="18.75" thickBot="1">
      <c r="A1" s="10" t="s">
        <v>126</v>
      </c>
    </row>
    <row r="2" spans="1:13" ht="18.75" thickBot="1">
      <c r="A2" s="38" t="s">
        <v>15</v>
      </c>
      <c r="B2" s="39"/>
      <c r="C2" s="250" t="s">
        <v>249</v>
      </c>
      <c r="D2" s="39"/>
      <c r="E2" s="39"/>
      <c r="F2" s="40"/>
      <c r="H2" s="38" t="s">
        <v>16</v>
      </c>
      <c r="I2" s="39"/>
      <c r="J2" s="39"/>
      <c r="K2" s="39"/>
      <c r="L2" s="39"/>
      <c r="M2" s="40"/>
    </row>
    <row r="3" spans="1:13" ht="13.5" thickBot="1">
      <c r="A3" s="44" t="s">
        <v>0</v>
      </c>
      <c r="B3" s="45" t="s">
        <v>7</v>
      </c>
      <c r="C3" s="45" t="s">
        <v>18</v>
      </c>
      <c r="D3" s="45" t="s">
        <v>8</v>
      </c>
      <c r="E3" s="45" t="s">
        <v>6</v>
      </c>
      <c r="F3" s="46" t="s">
        <v>15</v>
      </c>
      <c r="G3" s="4"/>
      <c r="H3" s="44" t="s">
        <v>0</v>
      </c>
      <c r="I3" s="45" t="s">
        <v>3</v>
      </c>
      <c r="J3" s="45" t="s">
        <v>2</v>
      </c>
      <c r="K3" s="45" t="s">
        <v>5</v>
      </c>
      <c r="L3" s="45" t="s">
        <v>4</v>
      </c>
      <c r="M3" s="46" t="s">
        <v>6</v>
      </c>
    </row>
    <row r="4" spans="1:13" ht="12.75">
      <c r="A4" s="113">
        <v>42631</v>
      </c>
      <c r="B4" s="114"/>
      <c r="C4" s="114"/>
      <c r="D4" s="115" t="s">
        <v>127</v>
      </c>
      <c r="E4" s="115">
        <v>1000</v>
      </c>
      <c r="F4" s="116"/>
      <c r="H4" s="41"/>
      <c r="I4" s="42"/>
      <c r="J4" s="42"/>
      <c r="K4" s="42"/>
      <c r="L4" s="42"/>
      <c r="M4" s="43"/>
    </row>
    <row r="5" spans="1:13" ht="12.75">
      <c r="A5" s="31">
        <v>42643</v>
      </c>
      <c r="B5" s="48"/>
      <c r="C5" s="30"/>
      <c r="D5" s="48" t="s">
        <v>47</v>
      </c>
      <c r="E5" s="30">
        <v>0.02</v>
      </c>
      <c r="F5" s="32">
        <v>0.02</v>
      </c>
      <c r="H5" s="33"/>
      <c r="I5" s="30"/>
      <c r="J5" s="30"/>
      <c r="K5" s="30"/>
      <c r="L5" s="30"/>
      <c r="M5" s="32"/>
    </row>
    <row r="6" spans="1:13" ht="12.75">
      <c r="A6" s="31">
        <v>42648</v>
      </c>
      <c r="B6" s="48"/>
      <c r="C6" s="30"/>
      <c r="D6" s="127" t="s">
        <v>128</v>
      </c>
      <c r="E6" s="2">
        <v>4000</v>
      </c>
      <c r="F6" s="53"/>
      <c r="H6" s="33"/>
      <c r="I6" s="30"/>
      <c r="J6" s="30"/>
      <c r="K6" s="30"/>
      <c r="L6" s="30"/>
      <c r="M6" s="32"/>
    </row>
    <row r="7" spans="1:13" ht="12.75">
      <c r="A7" s="31"/>
      <c r="B7" s="48"/>
      <c r="C7" s="30"/>
      <c r="D7" s="29" t="s">
        <v>31</v>
      </c>
      <c r="E7" s="29">
        <f>SUM(E5:E6)</f>
        <v>4000.02</v>
      </c>
      <c r="F7" s="53"/>
      <c r="H7" s="82"/>
      <c r="I7" s="48"/>
      <c r="J7" s="48"/>
      <c r="K7" s="48"/>
      <c r="L7" s="48"/>
      <c r="M7" s="53"/>
    </row>
    <row r="8" spans="1:13" ht="12.75">
      <c r="A8" s="31">
        <v>42666</v>
      </c>
      <c r="B8" s="48"/>
      <c r="C8" s="30"/>
      <c r="D8" s="195" t="s">
        <v>19</v>
      </c>
      <c r="E8" s="159">
        <f>SUM(E4+E7)</f>
        <v>5000.02</v>
      </c>
      <c r="F8" s="32"/>
      <c r="H8" s="82"/>
      <c r="I8" s="48"/>
      <c r="J8" s="48"/>
      <c r="K8" s="48"/>
      <c r="L8" s="29"/>
      <c r="M8" s="34"/>
    </row>
    <row r="9" spans="1:13" ht="12.75">
      <c r="A9" s="31">
        <v>42673</v>
      </c>
      <c r="B9" s="48"/>
      <c r="C9" s="30"/>
      <c r="D9" s="127" t="s">
        <v>47</v>
      </c>
      <c r="E9" s="2">
        <v>0.14</v>
      </c>
      <c r="F9" s="32">
        <v>0.14</v>
      </c>
      <c r="H9" s="33"/>
      <c r="I9" s="30"/>
      <c r="J9" s="30"/>
      <c r="K9" s="30"/>
      <c r="L9" s="30"/>
      <c r="M9" s="32"/>
    </row>
    <row r="10" spans="1:13" ht="12.75">
      <c r="A10" s="31"/>
      <c r="B10" s="48"/>
      <c r="C10" s="30"/>
      <c r="D10" s="29" t="s">
        <v>31</v>
      </c>
      <c r="E10" s="29">
        <f>SUM(E9)</f>
        <v>0.14</v>
      </c>
      <c r="F10" s="32"/>
      <c r="G10" s="7"/>
      <c r="H10" s="33"/>
      <c r="I10" s="30"/>
      <c r="J10" s="30"/>
      <c r="K10" s="30"/>
      <c r="L10" s="30"/>
      <c r="M10" s="32"/>
    </row>
    <row r="11" spans="1:13" ht="12.75">
      <c r="A11" s="31">
        <v>42699</v>
      </c>
      <c r="B11" s="48"/>
      <c r="C11" s="30"/>
      <c r="D11" s="195" t="s">
        <v>19</v>
      </c>
      <c r="E11" s="159">
        <f>SUM(E8+E10)</f>
        <v>5000.160000000001</v>
      </c>
      <c r="F11" s="53"/>
      <c r="H11" s="33"/>
      <c r="I11" s="30"/>
      <c r="J11" s="30"/>
      <c r="K11" s="30"/>
      <c r="L11" s="29"/>
      <c r="M11" s="34"/>
    </row>
    <row r="12" spans="1:13" ht="12.75">
      <c r="A12" s="31">
        <v>42704</v>
      </c>
      <c r="B12" s="48"/>
      <c r="C12" s="30"/>
      <c r="D12" s="127" t="s">
        <v>47</v>
      </c>
      <c r="E12" s="2">
        <v>0.17</v>
      </c>
      <c r="F12" s="53">
        <v>0.17</v>
      </c>
      <c r="H12" s="33"/>
      <c r="I12" s="30"/>
      <c r="J12" s="30"/>
      <c r="K12" s="30"/>
      <c r="L12" s="30"/>
      <c r="M12" s="32"/>
    </row>
    <row r="13" spans="1:13" ht="12.75">
      <c r="A13" s="62"/>
      <c r="B13" s="48"/>
      <c r="C13" s="30"/>
      <c r="D13" s="29" t="s">
        <v>31</v>
      </c>
      <c r="E13" s="29">
        <f>SUM(E12)</f>
        <v>0.17</v>
      </c>
      <c r="F13" s="32"/>
      <c r="H13" s="33"/>
      <c r="I13" s="30"/>
      <c r="J13" s="30"/>
      <c r="K13" s="30"/>
      <c r="L13" s="30"/>
      <c r="M13" s="32"/>
    </row>
    <row r="14" spans="1:13" ht="12.75">
      <c r="A14" s="31">
        <v>42728</v>
      </c>
      <c r="B14" s="30"/>
      <c r="C14" s="30"/>
      <c r="D14" s="195" t="s">
        <v>19</v>
      </c>
      <c r="E14" s="159">
        <f>SUM(E11+E13)</f>
        <v>5000.330000000001</v>
      </c>
      <c r="F14" s="32"/>
      <c r="H14" s="31"/>
      <c r="I14" s="30"/>
      <c r="J14" s="30"/>
      <c r="K14" s="48"/>
      <c r="L14" s="48"/>
      <c r="M14" s="53"/>
    </row>
    <row r="15" spans="1:13" ht="12.75">
      <c r="A15" s="31">
        <v>42735</v>
      </c>
      <c r="B15" s="48"/>
      <c r="C15" s="30"/>
      <c r="D15" s="127" t="s">
        <v>47</v>
      </c>
      <c r="E15" s="2">
        <v>0.17</v>
      </c>
      <c r="F15" s="32">
        <v>0.17</v>
      </c>
      <c r="H15" s="31">
        <v>42377</v>
      </c>
      <c r="I15" s="30"/>
      <c r="J15" s="30"/>
      <c r="K15" s="48"/>
      <c r="L15" s="48" t="s">
        <v>130</v>
      </c>
      <c r="M15" s="53">
        <v>1000</v>
      </c>
    </row>
    <row r="16" spans="1:13" ht="12.75">
      <c r="A16" s="31"/>
      <c r="B16" s="30"/>
      <c r="C16" s="30"/>
      <c r="D16" s="29" t="s">
        <v>31</v>
      </c>
      <c r="E16" s="29">
        <f>SUM(E15)</f>
        <v>0.17</v>
      </c>
      <c r="F16" s="53"/>
      <c r="H16" s="33"/>
      <c r="I16" s="30"/>
      <c r="J16" s="30"/>
      <c r="K16" s="30"/>
      <c r="L16" s="48"/>
      <c r="M16" s="53"/>
    </row>
    <row r="17" spans="1:13" ht="12.75">
      <c r="A17" s="31">
        <v>42394</v>
      </c>
      <c r="B17" s="47"/>
      <c r="C17" s="30"/>
      <c r="D17" s="195" t="s">
        <v>19</v>
      </c>
      <c r="E17" s="196">
        <f>SUM(E14+E16-M15)</f>
        <v>4000.500000000001</v>
      </c>
      <c r="F17" s="53"/>
      <c r="H17" s="31">
        <v>42403</v>
      </c>
      <c r="I17" s="30"/>
      <c r="J17" s="30"/>
      <c r="K17" s="30"/>
      <c r="L17" s="48" t="s">
        <v>130</v>
      </c>
      <c r="M17" s="53">
        <v>3000</v>
      </c>
    </row>
    <row r="18" spans="1:13" ht="12.75">
      <c r="A18" s="31">
        <v>42398</v>
      </c>
      <c r="B18" s="51"/>
      <c r="C18" s="30"/>
      <c r="D18" s="54" t="s">
        <v>47</v>
      </c>
      <c r="E18" s="29">
        <v>0.14</v>
      </c>
      <c r="F18" s="53">
        <v>0.14</v>
      </c>
      <c r="H18" s="31">
        <v>42424</v>
      </c>
      <c r="I18" s="30"/>
      <c r="J18" s="30"/>
      <c r="K18" s="30"/>
      <c r="L18" s="48" t="s">
        <v>130</v>
      </c>
      <c r="M18" s="53">
        <v>1000</v>
      </c>
    </row>
    <row r="19" spans="1:13" ht="12.75">
      <c r="A19" s="31"/>
      <c r="B19" s="51"/>
      <c r="C19" s="30"/>
      <c r="D19" s="29" t="s">
        <v>31</v>
      </c>
      <c r="E19" s="29">
        <f>SUM(E18)</f>
        <v>0.14</v>
      </c>
      <c r="F19" s="53"/>
      <c r="H19" s="31"/>
      <c r="I19" s="30"/>
      <c r="J19" s="30"/>
      <c r="K19" s="30"/>
      <c r="L19" s="29" t="s">
        <v>31</v>
      </c>
      <c r="M19" s="34">
        <f>SUM(M17:M18)</f>
        <v>4000</v>
      </c>
    </row>
    <row r="20" spans="1:13" ht="12.75">
      <c r="A20" s="31">
        <v>42425</v>
      </c>
      <c r="B20" s="48"/>
      <c r="C20" s="30"/>
      <c r="D20" s="195" t="s">
        <v>19</v>
      </c>
      <c r="E20" s="196">
        <f>SUM(E17+E19-M19)</f>
        <v>0.6400000000007822</v>
      </c>
      <c r="F20" s="53"/>
      <c r="H20" s="31"/>
      <c r="I20" s="30"/>
      <c r="J20" s="30"/>
      <c r="K20" s="48"/>
      <c r="L20" s="29"/>
      <c r="M20" s="34"/>
    </row>
    <row r="21" spans="1:13" ht="12.75">
      <c r="A21" s="31"/>
      <c r="B21" s="30"/>
      <c r="C21" s="30"/>
      <c r="D21" s="29"/>
      <c r="E21" s="29"/>
      <c r="F21" s="32"/>
      <c r="H21" s="33"/>
      <c r="I21" s="30"/>
      <c r="J21" s="30"/>
      <c r="K21" s="30"/>
      <c r="L21" s="30"/>
      <c r="M21" s="32"/>
    </row>
    <row r="22" spans="1:13" ht="12.75">
      <c r="A22" s="31"/>
      <c r="B22" s="30"/>
      <c r="C22" s="30"/>
      <c r="D22" s="123"/>
      <c r="E22" s="29"/>
      <c r="F22" s="32"/>
      <c r="H22" s="33"/>
      <c r="I22" s="30"/>
      <c r="J22" s="30"/>
      <c r="K22" s="30"/>
      <c r="L22" s="30"/>
      <c r="M22" s="32"/>
    </row>
    <row r="23" spans="1:13" ht="12.75">
      <c r="A23" s="31"/>
      <c r="B23" s="30"/>
      <c r="C23" s="30"/>
      <c r="D23" s="51"/>
      <c r="E23" s="48"/>
      <c r="F23" s="53"/>
      <c r="H23" s="33"/>
      <c r="I23" s="30"/>
      <c r="J23" s="30"/>
      <c r="K23" s="30"/>
      <c r="L23" s="30"/>
      <c r="M23" s="32"/>
    </row>
    <row r="24" spans="1:13" ht="12.75">
      <c r="A24" s="31"/>
      <c r="B24" s="30"/>
      <c r="C24" s="30"/>
      <c r="D24" s="51"/>
      <c r="E24" s="48"/>
      <c r="F24" s="53"/>
      <c r="H24" s="33"/>
      <c r="I24" s="30"/>
      <c r="J24" s="30"/>
      <c r="K24" s="30"/>
      <c r="L24" s="30"/>
      <c r="M24" s="32"/>
    </row>
    <row r="25" spans="1:13" ht="12.75">
      <c r="A25" s="31"/>
      <c r="B25" s="30"/>
      <c r="C25" s="30"/>
      <c r="D25" s="51"/>
      <c r="E25" s="48"/>
      <c r="F25" s="53"/>
      <c r="H25" s="33"/>
      <c r="I25" s="30"/>
      <c r="J25" s="30"/>
      <c r="K25" s="30"/>
      <c r="L25" s="30"/>
      <c r="M25" s="32"/>
    </row>
    <row r="26" spans="1:13" ht="12.75">
      <c r="A26" s="82"/>
      <c r="B26" s="30"/>
      <c r="C26" s="30"/>
      <c r="D26" s="29"/>
      <c r="E26" s="29"/>
      <c r="F26" s="32"/>
      <c r="H26" s="33"/>
      <c r="I26" s="30"/>
      <c r="J26" s="30"/>
      <c r="K26" s="30"/>
      <c r="L26" s="29"/>
      <c r="M26" s="34"/>
    </row>
    <row r="27" spans="1:13" ht="13.5" thickBot="1">
      <c r="A27" s="35"/>
      <c r="B27" s="36"/>
      <c r="C27" s="36"/>
      <c r="D27" s="157"/>
      <c r="E27" s="158"/>
      <c r="F27" s="49"/>
      <c r="G27" s="4"/>
      <c r="H27" s="35"/>
      <c r="I27" s="36"/>
      <c r="J27" s="36"/>
      <c r="K27" s="36"/>
      <c r="L27" s="36"/>
      <c r="M27" s="37"/>
    </row>
    <row r="28" spans="4:5" ht="12.75">
      <c r="D28" s="11"/>
      <c r="E28" s="11"/>
    </row>
    <row r="29" ht="12.75">
      <c r="D29" s="3"/>
    </row>
    <row r="30" spans="4:6" ht="12.75">
      <c r="D30" s="2" t="s">
        <v>35</v>
      </c>
      <c r="F30" s="197">
        <f>SUM(F5:F25)</f>
        <v>0.64</v>
      </c>
    </row>
    <row r="32" spans="1:6" ht="12.75">
      <c r="A32" s="12"/>
      <c r="F32" s="2">
        <f>SUM(F30-F29)</f>
        <v>0.64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0.140625" style="2" bestFit="1" customWidth="1"/>
    <col min="2" max="3" width="9.140625" style="2" customWidth="1"/>
    <col min="4" max="4" width="27.140625" style="2" customWidth="1"/>
    <col min="5" max="11" width="9.140625" style="2" customWidth="1"/>
    <col min="12" max="12" width="27.57421875" style="2" customWidth="1"/>
    <col min="13" max="16384" width="9.140625" style="2" customWidth="1"/>
  </cols>
  <sheetData>
    <row r="1" ht="18.75" thickBot="1">
      <c r="A1" s="10" t="s">
        <v>131</v>
      </c>
    </row>
    <row r="2" spans="1:13" ht="18.75" thickBot="1">
      <c r="A2" s="38" t="s">
        <v>15</v>
      </c>
      <c r="B2" s="39"/>
      <c r="C2" s="250" t="s">
        <v>250</v>
      </c>
      <c r="D2" s="39"/>
      <c r="E2" s="39"/>
      <c r="F2" s="40"/>
      <c r="H2" s="38" t="s">
        <v>16</v>
      </c>
      <c r="I2" s="39"/>
      <c r="J2" s="39"/>
      <c r="K2" s="39"/>
      <c r="L2" s="39"/>
      <c r="M2" s="40"/>
    </row>
    <row r="3" spans="1:13" ht="13.5" thickBot="1">
      <c r="A3" s="44" t="s">
        <v>0</v>
      </c>
      <c r="B3" s="45" t="s">
        <v>7</v>
      </c>
      <c r="C3" s="45" t="s">
        <v>18</v>
      </c>
      <c r="D3" s="45" t="s">
        <v>8</v>
      </c>
      <c r="E3" s="45" t="s">
        <v>6</v>
      </c>
      <c r="F3" s="46" t="s">
        <v>15</v>
      </c>
      <c r="G3" s="4"/>
      <c r="H3" s="44" t="s">
        <v>0</v>
      </c>
      <c r="I3" s="45" t="s">
        <v>3</v>
      </c>
      <c r="J3" s="45" t="s">
        <v>2</v>
      </c>
      <c r="K3" s="45" t="s">
        <v>5</v>
      </c>
      <c r="L3" s="45" t="s">
        <v>4</v>
      </c>
      <c r="M3" s="46" t="s">
        <v>6</v>
      </c>
    </row>
    <row r="4" spans="1:13" ht="12.75">
      <c r="A4" s="113">
        <v>42461</v>
      </c>
      <c r="B4" s="114"/>
      <c r="C4" s="114"/>
      <c r="D4" s="115" t="s">
        <v>127</v>
      </c>
      <c r="E4" s="115">
        <v>8500.51</v>
      </c>
      <c r="F4" s="116"/>
      <c r="H4" s="41"/>
      <c r="I4" s="42"/>
      <c r="J4" s="42"/>
      <c r="K4" s="42"/>
      <c r="L4" s="42"/>
      <c r="M4" s="43"/>
    </row>
    <row r="5" spans="1:13" ht="12.75">
      <c r="A5" s="31"/>
      <c r="B5" s="48"/>
      <c r="C5" s="30"/>
      <c r="D5" s="48"/>
      <c r="E5" s="30"/>
      <c r="F5" s="32"/>
      <c r="H5" s="33"/>
      <c r="I5" s="30"/>
      <c r="J5" s="30"/>
      <c r="K5" s="30"/>
      <c r="L5" s="30"/>
      <c r="M5" s="32"/>
    </row>
    <row r="6" spans="1:13" ht="12.75">
      <c r="A6" s="31"/>
      <c r="B6" s="48"/>
      <c r="C6" s="30"/>
      <c r="D6" s="127"/>
      <c r="F6" s="53"/>
      <c r="H6" s="33"/>
      <c r="I6" s="30"/>
      <c r="J6" s="30"/>
      <c r="K6" s="30"/>
      <c r="L6" s="30"/>
      <c r="M6" s="32"/>
    </row>
    <row r="7" spans="1:13" ht="12.75">
      <c r="A7" s="31"/>
      <c r="B7" s="48"/>
      <c r="C7" s="30"/>
      <c r="D7" s="29"/>
      <c r="E7" s="29"/>
      <c r="F7" s="53"/>
      <c r="H7" s="82"/>
      <c r="I7" s="48"/>
      <c r="J7" s="48"/>
      <c r="K7" s="48"/>
      <c r="L7" s="48"/>
      <c r="M7" s="53"/>
    </row>
    <row r="8" spans="1:13" ht="12.75">
      <c r="A8" s="31"/>
      <c r="B8" s="48"/>
      <c r="C8" s="30"/>
      <c r="D8" s="195"/>
      <c r="E8" s="159"/>
      <c r="F8" s="32"/>
      <c r="H8" s="82"/>
      <c r="I8" s="48"/>
      <c r="J8" s="48"/>
      <c r="K8" s="48"/>
      <c r="L8" s="29"/>
      <c r="M8" s="34"/>
    </row>
    <row r="9" spans="1:13" ht="12.75">
      <c r="A9" s="31"/>
      <c r="B9" s="48"/>
      <c r="C9" s="30"/>
      <c r="D9" s="127"/>
      <c r="F9" s="32"/>
      <c r="H9" s="33"/>
      <c r="I9" s="30"/>
      <c r="J9" s="30"/>
      <c r="K9" s="30"/>
      <c r="L9" s="30"/>
      <c r="M9" s="32"/>
    </row>
    <row r="10" spans="1:13" ht="12.75">
      <c r="A10" s="31"/>
      <c r="B10" s="48"/>
      <c r="C10" s="30"/>
      <c r="D10" s="29"/>
      <c r="E10" s="29"/>
      <c r="F10" s="32"/>
      <c r="G10" s="7"/>
      <c r="H10" s="33"/>
      <c r="I10" s="30"/>
      <c r="J10" s="30"/>
      <c r="K10" s="30"/>
      <c r="L10" s="30"/>
      <c r="M10" s="32"/>
    </row>
    <row r="11" spans="1:13" ht="12.75">
      <c r="A11" s="31"/>
      <c r="B11" s="48"/>
      <c r="C11" s="30"/>
      <c r="D11" s="195"/>
      <c r="E11" s="159"/>
      <c r="F11" s="53"/>
      <c r="H11" s="33"/>
      <c r="I11" s="30"/>
      <c r="J11" s="30"/>
      <c r="K11" s="30"/>
      <c r="L11" s="29"/>
      <c r="M11" s="34"/>
    </row>
    <row r="12" spans="1:13" ht="12.75">
      <c r="A12" s="31"/>
      <c r="B12" s="48"/>
      <c r="C12" s="30"/>
      <c r="D12" s="127"/>
      <c r="F12" s="53"/>
      <c r="H12" s="33"/>
      <c r="I12" s="30"/>
      <c r="J12" s="30"/>
      <c r="K12" s="30"/>
      <c r="L12" s="30"/>
      <c r="M12" s="32"/>
    </row>
    <row r="13" spans="1:13" ht="12.75">
      <c r="A13" s="62"/>
      <c r="B13" s="48"/>
      <c r="C13" s="30"/>
      <c r="D13" s="29"/>
      <c r="E13" s="29"/>
      <c r="F13" s="32"/>
      <c r="H13" s="33"/>
      <c r="I13" s="30"/>
      <c r="J13" s="30"/>
      <c r="K13" s="30"/>
      <c r="L13" s="30"/>
      <c r="M13" s="32"/>
    </row>
    <row r="14" spans="1:13" ht="12.75">
      <c r="A14" s="31"/>
      <c r="B14" s="30"/>
      <c r="C14" s="30"/>
      <c r="D14" s="195"/>
      <c r="E14" s="159"/>
      <c r="F14" s="32"/>
      <c r="H14" s="31"/>
      <c r="I14" s="30"/>
      <c r="J14" s="30"/>
      <c r="K14" s="48"/>
      <c r="L14" s="48"/>
      <c r="M14" s="53"/>
    </row>
    <row r="15" spans="1:13" ht="12.75">
      <c r="A15" s="31"/>
      <c r="B15" s="48"/>
      <c r="C15" s="30"/>
      <c r="D15" s="127"/>
      <c r="F15" s="32"/>
      <c r="H15" s="31"/>
      <c r="I15" s="30"/>
      <c r="J15" s="30"/>
      <c r="K15" s="48"/>
      <c r="L15" s="29"/>
      <c r="M15" s="34"/>
    </row>
    <row r="16" spans="1:13" ht="12.75">
      <c r="A16" s="31"/>
      <c r="B16" s="30"/>
      <c r="C16" s="30"/>
      <c r="D16" s="29"/>
      <c r="E16" s="29"/>
      <c r="F16" s="53"/>
      <c r="H16" s="33"/>
      <c r="I16" s="30"/>
      <c r="J16" s="30"/>
      <c r="K16" s="30"/>
      <c r="L16" s="29"/>
      <c r="M16" s="34"/>
    </row>
    <row r="17" spans="1:13" ht="12.75">
      <c r="A17" s="31"/>
      <c r="B17" s="47"/>
      <c r="C17" s="30"/>
      <c r="D17" s="195"/>
      <c r="E17" s="196"/>
      <c r="F17" s="53"/>
      <c r="H17" s="33"/>
      <c r="I17" s="30"/>
      <c r="J17" s="30"/>
      <c r="K17" s="30"/>
      <c r="L17" s="30"/>
      <c r="M17" s="32"/>
    </row>
    <row r="18" spans="1:13" ht="12.75">
      <c r="A18" s="31"/>
      <c r="B18" s="51"/>
      <c r="C18" s="30"/>
      <c r="D18" s="54"/>
      <c r="E18" s="29"/>
      <c r="F18" s="53"/>
      <c r="H18" s="33"/>
      <c r="I18" s="30"/>
      <c r="J18" s="30"/>
      <c r="K18" s="30"/>
      <c r="L18" s="30"/>
      <c r="M18" s="32"/>
    </row>
    <row r="19" spans="1:13" ht="12.75">
      <c r="A19" s="31"/>
      <c r="B19" s="51"/>
      <c r="C19" s="30"/>
      <c r="D19" s="159"/>
      <c r="E19" s="159"/>
      <c r="F19" s="53"/>
      <c r="H19" s="33"/>
      <c r="I19" s="30"/>
      <c r="J19" s="30"/>
      <c r="K19" s="30"/>
      <c r="L19" s="30"/>
      <c r="M19" s="32"/>
    </row>
    <row r="20" spans="1:13" ht="12.75">
      <c r="A20" s="31"/>
      <c r="B20" s="48"/>
      <c r="C20" s="30"/>
      <c r="D20" s="51"/>
      <c r="E20" s="48"/>
      <c r="F20" s="53"/>
      <c r="H20" s="31"/>
      <c r="I20" s="30"/>
      <c r="J20" s="30"/>
      <c r="K20" s="48"/>
      <c r="L20" s="29"/>
      <c r="M20" s="34"/>
    </row>
    <row r="21" spans="1:13" ht="12.75">
      <c r="A21" s="31"/>
      <c r="B21" s="30"/>
      <c r="C21" s="30"/>
      <c r="D21" s="29"/>
      <c r="E21" s="29"/>
      <c r="F21" s="32"/>
      <c r="H21" s="33"/>
      <c r="I21" s="30"/>
      <c r="J21" s="30"/>
      <c r="K21" s="30"/>
      <c r="L21" s="30"/>
      <c r="M21" s="32"/>
    </row>
    <row r="22" spans="1:13" ht="12.75">
      <c r="A22" s="31"/>
      <c r="B22" s="30"/>
      <c r="C22" s="30"/>
      <c r="D22" s="123"/>
      <c r="E22" s="29"/>
      <c r="F22" s="32"/>
      <c r="H22" s="33"/>
      <c r="I22" s="30"/>
      <c r="J22" s="30"/>
      <c r="K22" s="30"/>
      <c r="L22" s="30"/>
      <c r="M22" s="32"/>
    </row>
    <row r="23" spans="1:13" ht="12.75">
      <c r="A23" s="31"/>
      <c r="B23" s="30"/>
      <c r="C23" s="30"/>
      <c r="D23" s="51"/>
      <c r="E23" s="48"/>
      <c r="F23" s="53"/>
      <c r="H23" s="33"/>
      <c r="I23" s="30"/>
      <c r="J23" s="30"/>
      <c r="K23" s="30"/>
      <c r="L23" s="30"/>
      <c r="M23" s="32"/>
    </row>
    <row r="24" spans="1:13" ht="12.75">
      <c r="A24" s="31"/>
      <c r="B24" s="30"/>
      <c r="C24" s="30"/>
      <c r="D24" s="51"/>
      <c r="E24" s="48"/>
      <c r="F24" s="53"/>
      <c r="H24" s="33"/>
      <c r="I24" s="30"/>
      <c r="J24" s="30"/>
      <c r="K24" s="30"/>
      <c r="L24" s="30"/>
      <c r="M24" s="32"/>
    </row>
    <row r="25" spans="1:13" ht="12.75">
      <c r="A25" s="31"/>
      <c r="B25" s="30"/>
      <c r="C25" s="30"/>
      <c r="D25" s="51"/>
      <c r="E25" s="48"/>
      <c r="F25" s="53"/>
      <c r="H25" s="33"/>
      <c r="I25" s="30"/>
      <c r="J25" s="30"/>
      <c r="K25" s="30"/>
      <c r="L25" s="30"/>
      <c r="M25" s="32"/>
    </row>
    <row r="26" spans="1:13" ht="12.75">
      <c r="A26" s="82"/>
      <c r="B26" s="30"/>
      <c r="C26" s="30"/>
      <c r="D26" s="29"/>
      <c r="E26" s="29"/>
      <c r="F26" s="32"/>
      <c r="H26" s="33"/>
      <c r="I26" s="30"/>
      <c r="J26" s="30"/>
      <c r="K26" s="30"/>
      <c r="L26" s="29"/>
      <c r="M26" s="34"/>
    </row>
    <row r="27" spans="1:13" ht="13.5" thickBot="1">
      <c r="A27" s="35"/>
      <c r="B27" s="36"/>
      <c r="C27" s="36"/>
      <c r="D27" s="157"/>
      <c r="E27" s="158"/>
      <c r="F27" s="49"/>
      <c r="G27" s="4"/>
      <c r="H27" s="35"/>
      <c r="I27" s="36"/>
      <c r="J27" s="36"/>
      <c r="K27" s="36"/>
      <c r="L27" s="36"/>
      <c r="M27" s="37"/>
    </row>
    <row r="28" spans="4:5" ht="12.75">
      <c r="D28" s="11"/>
      <c r="E28" s="11"/>
    </row>
    <row r="29" ht="12.75">
      <c r="D29" s="3"/>
    </row>
    <row r="30" spans="4:6" ht="12.75">
      <c r="D30" s="2" t="s">
        <v>35</v>
      </c>
      <c r="F30" s="197">
        <f>SUM(F5:F25)</f>
        <v>0</v>
      </c>
    </row>
    <row r="32" spans="1:6" ht="12.75">
      <c r="A32" s="12"/>
      <c r="F32" s="2">
        <f>SUM(F30-F29)</f>
        <v>0</v>
      </c>
    </row>
  </sheetData>
  <sheetProtection/>
  <printOptions/>
  <pageMargins left="0.9448818897637796" right="0.2755905511811024" top="0.5118110236220472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M21" sqref="M21"/>
    </sheetView>
  </sheetViews>
  <sheetFormatPr defaultColWidth="9.140625" defaultRowHeight="12.75"/>
  <cols>
    <col min="4" max="4" width="10.00390625" style="0" customWidth="1"/>
    <col min="9" max="9" width="9.7109375" style="0" customWidth="1"/>
    <col min="10" max="10" width="9.8515625" style="93" customWidth="1"/>
  </cols>
  <sheetData>
    <row r="2" spans="1:11" ht="13.5" thickBot="1">
      <c r="A2" s="1" t="s">
        <v>134</v>
      </c>
      <c r="G2" s="73"/>
      <c r="K2" s="76"/>
    </row>
    <row r="3" spans="1:10" ht="13.5" thickBot="1">
      <c r="A3" s="1"/>
      <c r="I3" s="137" t="s">
        <v>49</v>
      </c>
      <c r="J3" s="138" t="s">
        <v>48</v>
      </c>
    </row>
    <row r="4" spans="1:12" ht="13.5" thickBot="1">
      <c r="A4" s="1" t="s">
        <v>38</v>
      </c>
      <c r="E4" s="1"/>
      <c r="F4" s="1">
        <f>SUM(Current!F4+Monmouth!E4)</f>
        <v>19917.370000000003</v>
      </c>
      <c r="I4" s="317" t="s">
        <v>34</v>
      </c>
      <c r="J4" s="318"/>
      <c r="L4" s="8" t="s">
        <v>44</v>
      </c>
    </row>
    <row r="5" spans="1:10" ht="12.75">
      <c r="A5" t="s">
        <v>30</v>
      </c>
      <c r="F5">
        <v>210</v>
      </c>
      <c r="I5" s="88"/>
      <c r="J5" s="94"/>
    </row>
    <row r="6" spans="1:12" ht="12.75">
      <c r="A6" s="1" t="s">
        <v>21</v>
      </c>
      <c r="E6" s="1">
        <f>SUM(F4-F5)</f>
        <v>19707.370000000003</v>
      </c>
      <c r="G6" s="200">
        <f>SUM(E6)</f>
        <v>19707.370000000003</v>
      </c>
      <c r="H6">
        <v>1</v>
      </c>
      <c r="I6" s="89">
        <v>13142</v>
      </c>
      <c r="J6" s="95">
        <f>SUM(I18)</f>
        <v>13334</v>
      </c>
      <c r="L6" s="8"/>
    </row>
    <row r="7" spans="7:10" ht="12.75">
      <c r="G7" s="201"/>
      <c r="I7" s="89"/>
      <c r="J7" s="95"/>
    </row>
    <row r="8" spans="1:12" ht="12.75">
      <c r="A8" t="s">
        <v>22</v>
      </c>
      <c r="E8" t="e">
        <f>SUM(Current!H66)</f>
        <v>#REF!</v>
      </c>
      <c r="G8" s="200" t="e">
        <f>SUM(E8)</f>
        <v>#REF!</v>
      </c>
      <c r="H8">
        <v>2</v>
      </c>
      <c r="I8" s="89">
        <v>13362</v>
      </c>
      <c r="J8" s="95" t="e">
        <f>SUM(G8)</f>
        <v>#REF!</v>
      </c>
      <c r="K8" s="112"/>
      <c r="L8" s="112"/>
    </row>
    <row r="9" spans="1:20" ht="12.75">
      <c r="A9" t="s">
        <v>23</v>
      </c>
      <c r="D9" s="56">
        <f>SUM(Current!H64+Reserve!F30+Monmouth!F30)</f>
        <v>11958.289999999999</v>
      </c>
      <c r="E9" s="56" t="e">
        <f>SUM(D9-E8)</f>
        <v>#REF!</v>
      </c>
      <c r="G9" s="200" t="e">
        <f>SUM(E9)</f>
        <v>#REF!</v>
      </c>
      <c r="H9">
        <v>3</v>
      </c>
      <c r="I9" s="89">
        <v>2105</v>
      </c>
      <c r="J9" s="95" t="e">
        <f>SUM(G9)</f>
        <v>#REF!</v>
      </c>
      <c r="K9" s="112"/>
      <c r="L9" s="8"/>
      <c r="T9" s="142">
        <v>3013.21</v>
      </c>
    </row>
    <row r="10" spans="5:22" ht="12.75">
      <c r="E10" s="1" t="e">
        <f>SUM(E6:E9)</f>
        <v>#REF!</v>
      </c>
      <c r="G10" s="201"/>
      <c r="I10" s="89"/>
      <c r="J10" s="95"/>
      <c r="L10" s="112"/>
      <c r="V10" s="112">
        <v>0.38</v>
      </c>
    </row>
    <row r="11" spans="7:10" ht="12.75">
      <c r="G11" s="201"/>
      <c r="I11" s="89"/>
      <c r="J11" s="95"/>
    </row>
    <row r="12" spans="7:10" ht="12.75">
      <c r="G12" s="201"/>
      <c r="I12" s="89"/>
      <c r="J12" s="95"/>
    </row>
    <row r="13" spans="1:12" ht="12.75">
      <c r="A13" t="s">
        <v>24</v>
      </c>
      <c r="E13">
        <f>SUM(Current!P68)</f>
        <v>2313.37</v>
      </c>
      <c r="F13" s="74"/>
      <c r="G13" s="200">
        <f>SUM(E13)</f>
        <v>2313.37</v>
      </c>
      <c r="H13">
        <v>4</v>
      </c>
      <c r="I13" s="89">
        <v>5673</v>
      </c>
      <c r="J13" s="95">
        <f>SUM(G13)</f>
        <v>2313.37</v>
      </c>
      <c r="K13" s="112"/>
      <c r="L13" s="8"/>
    </row>
    <row r="14" spans="1:12" ht="12.75">
      <c r="A14" t="s">
        <v>137</v>
      </c>
      <c r="E14">
        <v>1950</v>
      </c>
      <c r="G14" s="200">
        <v>1950</v>
      </c>
      <c r="H14">
        <v>5</v>
      </c>
      <c r="I14" s="89">
        <v>1950</v>
      </c>
      <c r="J14" s="95">
        <v>1950</v>
      </c>
      <c r="K14" s="112"/>
      <c r="L14" s="8"/>
    </row>
    <row r="15" spans="1:12" ht="12.75">
      <c r="A15" t="s">
        <v>33</v>
      </c>
      <c r="D15">
        <f>SUM(Current!AE68)</f>
        <v>15951.449999999999</v>
      </c>
      <c r="E15">
        <f>SUM(D15-E13-E14)</f>
        <v>11688.079999999998</v>
      </c>
      <c r="G15" s="200">
        <f>SUM(E15)</f>
        <v>11688.079999999998</v>
      </c>
      <c r="H15">
        <v>6</v>
      </c>
      <c r="I15" s="89">
        <v>7652</v>
      </c>
      <c r="J15" s="95">
        <f>SUM(G15)</f>
        <v>11688.079999999998</v>
      </c>
      <c r="K15" s="112"/>
      <c r="L15" s="8"/>
    </row>
    <row r="16" spans="5:19" ht="12.75">
      <c r="E16" s="1">
        <f>SUM(E13:E15)</f>
        <v>15951.449999999997</v>
      </c>
      <c r="G16" s="201"/>
      <c r="I16" s="89"/>
      <c r="J16" s="95"/>
      <c r="M16" s="112"/>
      <c r="O16" s="112"/>
      <c r="Q16" s="112"/>
      <c r="S16" s="112"/>
    </row>
    <row r="17" spans="7:10" ht="12.75">
      <c r="G17" s="201"/>
      <c r="H17">
        <v>7</v>
      </c>
      <c r="I17" s="89">
        <v>13334</v>
      </c>
      <c r="J17" s="95">
        <v>19782</v>
      </c>
    </row>
    <row r="18" spans="1:12" ht="12.75">
      <c r="A18" s="1" t="s">
        <v>25</v>
      </c>
      <c r="B18" s="1"/>
      <c r="C18" s="1"/>
      <c r="D18" s="1"/>
      <c r="E18" s="55" t="e">
        <f>SUM(E10-E16)</f>
        <v>#REF!</v>
      </c>
      <c r="G18" s="200" t="e">
        <f>SUM(G6+G8+G9-(G13+G15+G14))</f>
        <v>#REF!</v>
      </c>
      <c r="H18" s="140">
        <v>8</v>
      </c>
      <c r="I18" s="89">
        <v>13334</v>
      </c>
      <c r="J18" s="95" t="e">
        <f>SUM(G18)</f>
        <v>#REF!</v>
      </c>
      <c r="L18" s="8"/>
    </row>
    <row r="19" spans="5:10" ht="12.75">
      <c r="E19" s="75"/>
      <c r="F19" s="75"/>
      <c r="G19" s="201"/>
      <c r="I19" s="89"/>
      <c r="J19" s="95"/>
    </row>
    <row r="20" spans="1:10" ht="12.75">
      <c r="A20" t="s">
        <v>26</v>
      </c>
      <c r="E20" s="56" t="e">
        <f>SUM(Current!#REF!+Reserve!E27+Monmouth!F47)</f>
        <v>#REF!</v>
      </c>
      <c r="G20" s="202" t="e">
        <f>SUM(E20:F20)</f>
        <v>#REF!</v>
      </c>
      <c r="I20" s="89"/>
      <c r="J20" s="95"/>
    </row>
    <row r="21" spans="1:10" ht="12.75">
      <c r="A21" t="s">
        <v>27</v>
      </c>
      <c r="E21">
        <v>0</v>
      </c>
      <c r="G21" s="200">
        <f>SUM(E21:F21)</f>
        <v>0</v>
      </c>
      <c r="H21">
        <v>9</v>
      </c>
      <c r="I21" s="198">
        <v>101341</v>
      </c>
      <c r="J21" s="199"/>
    </row>
    <row r="22" spans="1:10" ht="13.5" thickBot="1">
      <c r="A22" t="s">
        <v>138</v>
      </c>
      <c r="G22" s="200"/>
      <c r="H22">
        <v>10</v>
      </c>
      <c r="I22" s="91">
        <v>24375</v>
      </c>
      <c r="J22" s="96"/>
    </row>
    <row r="23" spans="9:10" ht="12.75">
      <c r="I23" s="90"/>
      <c r="J23" s="97"/>
    </row>
    <row r="24" spans="1:10" ht="15.75" thickBot="1">
      <c r="A24" s="8" t="s">
        <v>28</v>
      </c>
      <c r="C24" s="9"/>
      <c r="E24">
        <f>SUM(Reserve!E27)</f>
        <v>0</v>
      </c>
      <c r="I24" s="100" t="s">
        <v>39</v>
      </c>
      <c r="J24" s="101" t="s">
        <v>133</v>
      </c>
    </row>
    <row r="25" spans="1:15" ht="12.75">
      <c r="A25" s="8" t="s">
        <v>29</v>
      </c>
      <c r="C25" s="9"/>
      <c r="E25" t="e">
        <f>SUM(Current!#REF!)</f>
        <v>#REF!</v>
      </c>
      <c r="I25" s="103" t="s">
        <v>40</v>
      </c>
      <c r="J25" s="104">
        <v>2000</v>
      </c>
      <c r="L25" s="99"/>
      <c r="O25" s="102"/>
    </row>
    <row r="26" spans="1:15" ht="12.75">
      <c r="A26" s="8" t="s">
        <v>135</v>
      </c>
      <c r="C26" s="9"/>
      <c r="E26" s="56">
        <f>SUM(Monmouth!F47)</f>
        <v>0</v>
      </c>
      <c r="I26" s="105" t="s">
        <v>41</v>
      </c>
      <c r="J26" s="106">
        <v>3000</v>
      </c>
      <c r="L26" s="99"/>
      <c r="O26" s="102"/>
    </row>
    <row r="27" spans="1:15" ht="12.75">
      <c r="A27" s="8"/>
      <c r="C27" s="9"/>
      <c r="I27" s="105" t="s">
        <v>42</v>
      </c>
      <c r="J27" s="106">
        <v>10500</v>
      </c>
      <c r="L27" s="99"/>
      <c r="O27" s="102"/>
    </row>
    <row r="28" spans="1:15" ht="12.75">
      <c r="A28" s="8"/>
      <c r="C28" s="9"/>
      <c r="E28" s="1" t="e">
        <f>SUM(E24:E27)</f>
        <v>#REF!</v>
      </c>
      <c r="G28" s="141" t="e">
        <f>SUM(G20-G18)</f>
        <v>#REF!</v>
      </c>
      <c r="I28" s="107" t="s">
        <v>43</v>
      </c>
      <c r="J28" s="108">
        <v>6000</v>
      </c>
      <c r="L28" s="99"/>
      <c r="O28" s="102"/>
    </row>
    <row r="29" spans="1:15" ht="12.75">
      <c r="A29" s="8"/>
      <c r="C29" s="9"/>
      <c r="I29" s="105"/>
      <c r="J29" s="106"/>
      <c r="L29" s="99"/>
      <c r="O29" s="102"/>
    </row>
    <row r="30" spans="1:15" ht="15.75" thickBot="1">
      <c r="A30" s="8" t="s">
        <v>136</v>
      </c>
      <c r="F30" s="1"/>
      <c r="I30" s="110"/>
      <c r="J30" s="111">
        <f>SUM(J25:J29)</f>
        <v>21500</v>
      </c>
      <c r="L30" s="99"/>
      <c r="O30" s="102"/>
    </row>
    <row r="31" spans="1:15" ht="15">
      <c r="A31" s="3" t="s">
        <v>50</v>
      </c>
      <c r="B31" s="3"/>
      <c r="C31" s="139"/>
      <c r="D31" s="3">
        <v>1631</v>
      </c>
      <c r="E31">
        <v>35</v>
      </c>
      <c r="G31" s="141" t="e">
        <f>SUM(G28-E31)</f>
        <v>#REF!</v>
      </c>
      <c r="L31" s="109"/>
      <c r="O31" s="102"/>
    </row>
    <row r="32" spans="1:15" ht="12.75">
      <c r="A32" s="6"/>
      <c r="B32" s="5"/>
      <c r="C32" s="5"/>
      <c r="D32" s="5"/>
      <c r="G32" s="56"/>
      <c r="L32" s="99"/>
      <c r="M32" s="99"/>
      <c r="N32" s="99"/>
      <c r="O32" s="102"/>
    </row>
    <row r="35" spans="1:5" ht="12.75">
      <c r="A35" s="1"/>
      <c r="B35" s="1"/>
      <c r="C35" s="1"/>
      <c r="D35" s="1"/>
      <c r="E35" s="1"/>
    </row>
  </sheetData>
  <sheetProtection/>
  <mergeCells count="1">
    <mergeCell ref="I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9.7109375" style="0" customWidth="1"/>
    <col min="2" max="3" width="9.140625" style="0" customWidth="1"/>
    <col min="6" max="9" width="9.140625" style="124" customWidth="1"/>
    <col min="10" max="10" width="9.140625" style="162" customWidth="1"/>
    <col min="11" max="14" width="9.140625" style="124" customWidth="1"/>
    <col min="15" max="15" width="9.140625" style="162" customWidth="1"/>
  </cols>
  <sheetData>
    <row r="1" spans="2:14" ht="15">
      <c r="B1" s="161"/>
      <c r="C1" s="161"/>
      <c r="D1" s="8" t="s">
        <v>237</v>
      </c>
      <c r="G1" s="236" t="s">
        <v>226</v>
      </c>
      <c r="H1" s="237"/>
      <c r="I1" s="238"/>
      <c r="L1" s="236" t="s">
        <v>235</v>
      </c>
      <c r="M1" s="237"/>
      <c r="N1" s="238"/>
    </row>
    <row r="2" spans="1:15" ht="15">
      <c r="A2" s="1" t="s">
        <v>241</v>
      </c>
      <c r="B2" s="161"/>
      <c r="C2" s="161"/>
      <c r="D2" s="8" t="s">
        <v>238</v>
      </c>
      <c r="G2" s="239" t="s">
        <v>203</v>
      </c>
      <c r="H2" s="240" t="s">
        <v>204</v>
      </c>
      <c r="I2" s="241" t="s">
        <v>231</v>
      </c>
      <c r="K2" s="160"/>
      <c r="L2" s="239" t="s">
        <v>203</v>
      </c>
      <c r="M2" s="240" t="s">
        <v>204</v>
      </c>
      <c r="N2" s="241" t="s">
        <v>231</v>
      </c>
      <c r="O2" s="160"/>
    </row>
    <row r="3" spans="2:15" ht="15">
      <c r="B3" s="161"/>
      <c r="C3" s="161"/>
      <c r="D3" s="8" t="s">
        <v>226</v>
      </c>
      <c r="E3" s="8" t="s">
        <v>227</v>
      </c>
      <c r="G3" s="239"/>
      <c r="H3" s="240"/>
      <c r="I3" s="241"/>
      <c r="K3" s="160"/>
      <c r="L3" s="245"/>
      <c r="M3" s="246"/>
      <c r="N3" s="247"/>
      <c r="O3" s="160"/>
    </row>
    <row r="4" spans="1:15" ht="15">
      <c r="A4" s="8" t="s">
        <v>234</v>
      </c>
      <c r="B4" s="161"/>
      <c r="C4" s="161"/>
      <c r="D4">
        <v>2000</v>
      </c>
      <c r="E4">
        <v>250</v>
      </c>
      <c r="G4" s="239">
        <v>2000</v>
      </c>
      <c r="H4" s="240"/>
      <c r="I4" s="241"/>
      <c r="K4" s="160"/>
      <c r="L4" s="239"/>
      <c r="M4" s="240">
        <v>275</v>
      </c>
      <c r="N4" s="241">
        <v>275</v>
      </c>
      <c r="O4" s="160"/>
    </row>
    <row r="5" spans="1:15" ht="15">
      <c r="A5" s="8" t="s">
        <v>222</v>
      </c>
      <c r="B5" s="161"/>
      <c r="C5" s="161"/>
      <c r="D5">
        <v>1800</v>
      </c>
      <c r="E5">
        <v>1800</v>
      </c>
      <c r="G5" s="239">
        <v>1800</v>
      </c>
      <c r="H5" s="240">
        <v>1800</v>
      </c>
      <c r="I5" s="241">
        <v>1800</v>
      </c>
      <c r="K5" s="160"/>
      <c r="L5" s="239"/>
      <c r="M5" s="240"/>
      <c r="N5" s="241">
        <v>600</v>
      </c>
      <c r="O5" s="160"/>
    </row>
    <row r="6" spans="1:15" ht="15">
      <c r="A6" s="8" t="s">
        <v>223</v>
      </c>
      <c r="B6" s="161"/>
      <c r="C6" s="161"/>
      <c r="G6" s="239"/>
      <c r="H6" s="240"/>
      <c r="I6" s="241"/>
      <c r="K6" s="160"/>
      <c r="L6" s="239"/>
      <c r="M6" s="240"/>
      <c r="N6" s="241"/>
      <c r="O6" s="160"/>
    </row>
    <row r="7" spans="1:15" ht="15">
      <c r="A7" s="8" t="s">
        <v>224</v>
      </c>
      <c r="B7" s="161"/>
      <c r="C7" s="161"/>
      <c r="D7">
        <v>7500</v>
      </c>
      <c r="G7" s="239"/>
      <c r="H7" s="240"/>
      <c r="I7" s="241"/>
      <c r="K7" s="160"/>
      <c r="L7" s="239"/>
      <c r="M7" s="240"/>
      <c r="N7" s="241"/>
      <c r="O7" s="160"/>
    </row>
    <row r="8" spans="1:15" ht="15">
      <c r="A8" s="8" t="s">
        <v>233</v>
      </c>
      <c r="B8" s="161"/>
      <c r="C8" s="161"/>
      <c r="D8">
        <v>1000</v>
      </c>
      <c r="G8" s="239">
        <v>1950</v>
      </c>
      <c r="H8" s="240">
        <v>1950</v>
      </c>
      <c r="I8" s="241"/>
      <c r="K8" s="160"/>
      <c r="L8" s="239"/>
      <c r="M8" s="240"/>
      <c r="N8" s="241"/>
      <c r="O8" s="160"/>
    </row>
    <row r="9" spans="1:15" ht="15">
      <c r="A9" s="8" t="s">
        <v>232</v>
      </c>
      <c r="B9" s="124">
        <v>1950</v>
      </c>
      <c r="C9" s="124"/>
      <c r="E9">
        <v>1250</v>
      </c>
      <c r="G9" s="239"/>
      <c r="H9" s="240"/>
      <c r="I9" s="241"/>
      <c r="K9" s="160"/>
      <c r="L9" s="239">
        <v>750</v>
      </c>
      <c r="M9" s="240">
        <v>475</v>
      </c>
      <c r="N9" s="241"/>
      <c r="O9" s="160"/>
    </row>
    <row r="10" spans="1:15" ht="15">
      <c r="A10" s="8" t="s">
        <v>228</v>
      </c>
      <c r="B10" s="124">
        <v>21450</v>
      </c>
      <c r="C10" s="124"/>
      <c r="D10">
        <v>5000</v>
      </c>
      <c r="G10" s="239">
        <v>5000</v>
      </c>
      <c r="H10" s="240">
        <v>5000</v>
      </c>
      <c r="I10" s="241">
        <v>9450</v>
      </c>
      <c r="K10" s="160"/>
      <c r="L10" s="239"/>
      <c r="M10" s="240"/>
      <c r="N10" s="241"/>
      <c r="O10" s="160"/>
    </row>
    <row r="11" spans="1:15" ht="15">
      <c r="A11" s="8" t="s">
        <v>225</v>
      </c>
      <c r="B11" s="161"/>
      <c r="C11" s="161"/>
      <c r="D11">
        <v>500</v>
      </c>
      <c r="G11" s="239">
        <v>500</v>
      </c>
      <c r="H11" s="240">
        <v>500</v>
      </c>
      <c r="I11" s="241"/>
      <c r="K11" s="160"/>
      <c r="L11" s="239"/>
      <c r="M11" s="240"/>
      <c r="N11" s="241"/>
      <c r="O11" s="160"/>
    </row>
    <row r="12" spans="1:15" ht="15">
      <c r="A12" s="8" t="s">
        <v>229</v>
      </c>
      <c r="B12" s="161"/>
      <c r="C12" s="161"/>
      <c r="G12" s="239"/>
      <c r="H12" s="240">
        <v>2000</v>
      </c>
      <c r="I12" s="241"/>
      <c r="K12" s="160"/>
      <c r="L12" s="239"/>
      <c r="M12" s="240"/>
      <c r="N12" s="241"/>
      <c r="O12" s="160"/>
    </row>
    <row r="13" spans="1:15" ht="15">
      <c r="A13" s="8" t="s">
        <v>240</v>
      </c>
      <c r="B13" s="161"/>
      <c r="C13" s="161"/>
      <c r="E13">
        <v>500</v>
      </c>
      <c r="G13" s="239"/>
      <c r="H13" s="240"/>
      <c r="I13" s="241"/>
      <c r="K13" s="160"/>
      <c r="L13" s="239">
        <v>500</v>
      </c>
      <c r="M13" s="240">
        <v>500</v>
      </c>
      <c r="N13" s="241">
        <v>375</v>
      </c>
      <c r="O13" s="160"/>
    </row>
    <row r="14" spans="2:15" ht="15.75" thickBot="1">
      <c r="B14" s="161"/>
      <c r="C14" s="161"/>
      <c r="G14" s="242">
        <f>SUM(G4:G13)</f>
        <v>11250</v>
      </c>
      <c r="H14" s="243">
        <f>SUM(H4:H13)</f>
        <v>11250</v>
      </c>
      <c r="I14" s="244">
        <f>SUM(I3:I13)</f>
        <v>11250</v>
      </c>
      <c r="K14" s="160"/>
      <c r="L14" s="242">
        <f>SUM(L4:L13)</f>
        <v>1250</v>
      </c>
      <c r="M14" s="243">
        <f>SUM(M4:M13)</f>
        <v>1250</v>
      </c>
      <c r="N14" s="244">
        <f>SUM(N4:N13)</f>
        <v>1250</v>
      </c>
      <c r="O14" s="160"/>
    </row>
    <row r="15" spans="2:15" ht="15">
      <c r="B15" s="161"/>
      <c r="C15" s="161"/>
      <c r="K15" s="160"/>
      <c r="O15" s="160"/>
    </row>
    <row r="16" spans="1:15" ht="15">
      <c r="A16" s="1" t="s">
        <v>230</v>
      </c>
      <c r="B16" s="161"/>
      <c r="C16" s="161"/>
      <c r="K16" s="160"/>
      <c r="L16" s="160"/>
      <c r="M16" s="160"/>
      <c r="N16" s="160"/>
      <c r="O16" s="160"/>
    </row>
    <row r="17" ht="15">
      <c r="E17" s="109"/>
    </row>
    <row r="18" spans="1:5" ht="15">
      <c r="A18" s="8" t="s">
        <v>236</v>
      </c>
      <c r="E18" s="109"/>
    </row>
    <row r="19" spans="1:16" ht="15">
      <c r="A19" s="248" t="s">
        <v>239</v>
      </c>
      <c r="P19" s="109"/>
    </row>
  </sheetData>
  <sheetProtection/>
  <printOptions/>
  <pageMargins left="0.4724409448818898" right="0.3937007874015748" top="0.7480314960629921" bottom="0.7480314960629921" header="0.31496062992125984" footer="0.31496062992125984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10.140625" style="2" bestFit="1" customWidth="1"/>
    <col min="2" max="2" width="27.140625" style="2" customWidth="1"/>
    <col min="3" max="6" width="9.140625" style="2" customWidth="1"/>
    <col min="7" max="7" width="27.57421875" style="2" customWidth="1"/>
    <col min="8" max="16384" width="9.140625" style="2" customWidth="1"/>
  </cols>
  <sheetData>
    <row r="1" ht="18.75" thickBot="1">
      <c r="A1" s="10" t="s">
        <v>258</v>
      </c>
    </row>
    <row r="2" spans="1:8" ht="18.75" thickBot="1">
      <c r="A2" s="38" t="s">
        <v>15</v>
      </c>
      <c r="B2" s="39"/>
      <c r="C2" s="39"/>
      <c r="D2" s="40"/>
      <c r="F2" s="38" t="s">
        <v>16</v>
      </c>
      <c r="G2" s="39"/>
      <c r="H2" s="40"/>
    </row>
    <row r="3" spans="1:8" ht="13.5" thickBot="1">
      <c r="A3" s="44" t="s">
        <v>0</v>
      </c>
      <c r="B3" s="45" t="s">
        <v>8</v>
      </c>
      <c r="C3" s="45" t="s">
        <v>6</v>
      </c>
      <c r="D3" s="46" t="s">
        <v>15</v>
      </c>
      <c r="E3" s="4"/>
      <c r="F3" s="44" t="s">
        <v>0</v>
      </c>
      <c r="G3" s="45" t="s">
        <v>4</v>
      </c>
      <c r="H3" s="46" t="s">
        <v>6</v>
      </c>
    </row>
    <row r="4" spans="1:8" ht="12.75">
      <c r="A4" s="113">
        <v>42377</v>
      </c>
      <c r="B4" s="253" t="s">
        <v>259</v>
      </c>
      <c r="C4" s="253">
        <v>10000</v>
      </c>
      <c r="D4" s="116"/>
      <c r="F4" s="41">
        <v>42577</v>
      </c>
      <c r="G4" s="51" t="s">
        <v>246</v>
      </c>
      <c r="H4" s="43">
        <v>1800</v>
      </c>
    </row>
    <row r="5" spans="1:8" ht="12.75">
      <c r="A5" s="31">
        <v>42580</v>
      </c>
      <c r="B5" s="127" t="s">
        <v>253</v>
      </c>
      <c r="C5" s="48">
        <v>1250</v>
      </c>
      <c r="D5" s="32"/>
      <c r="F5" s="33"/>
      <c r="G5" s="30"/>
      <c r="H5" s="32"/>
    </row>
    <row r="6" spans="1:8" ht="12.75">
      <c r="A6" s="31"/>
      <c r="B6" s="127"/>
      <c r="D6" s="53"/>
      <c r="F6" s="33"/>
      <c r="G6" s="30"/>
      <c r="H6" s="32"/>
    </row>
    <row r="7" spans="1:8" ht="12.75">
      <c r="A7" s="31"/>
      <c r="B7" s="29"/>
      <c r="C7" s="29"/>
      <c r="D7" s="53"/>
      <c r="F7" s="82"/>
      <c r="G7" s="48"/>
      <c r="H7" s="53"/>
    </row>
    <row r="8" spans="1:8" ht="12.75">
      <c r="A8" s="31"/>
      <c r="B8" s="195"/>
      <c r="C8" s="159"/>
      <c r="D8" s="32"/>
      <c r="F8" s="82"/>
      <c r="G8" s="29"/>
      <c r="H8" s="34"/>
    </row>
    <row r="9" spans="1:8" ht="12.75">
      <c r="A9" s="31"/>
      <c r="B9" s="127"/>
      <c r="D9" s="32"/>
      <c r="F9" s="33"/>
      <c r="G9" s="30"/>
      <c r="H9" s="32"/>
    </row>
    <row r="10" spans="1:8" ht="12.75">
      <c r="A10" s="31"/>
      <c r="B10" s="29"/>
      <c r="C10" s="29"/>
      <c r="D10" s="32"/>
      <c r="E10" s="7"/>
      <c r="F10" s="33"/>
      <c r="G10" s="30"/>
      <c r="H10" s="32"/>
    </row>
    <row r="11" spans="1:8" ht="12.75">
      <c r="A11" s="31"/>
      <c r="B11" s="195"/>
      <c r="C11" s="159"/>
      <c r="D11" s="53"/>
      <c r="F11" s="33"/>
      <c r="G11" s="29"/>
      <c r="H11" s="34"/>
    </row>
    <row r="12" spans="1:8" ht="12.75">
      <c r="A12" s="31"/>
      <c r="B12" s="127"/>
      <c r="D12" s="53"/>
      <c r="F12" s="33"/>
      <c r="G12" s="30"/>
      <c r="H12" s="32"/>
    </row>
    <row r="13" spans="1:8" ht="12.75">
      <c r="A13" s="62"/>
      <c r="B13" s="29"/>
      <c r="C13" s="29"/>
      <c r="D13" s="32"/>
      <c r="F13" s="33"/>
      <c r="G13" s="30"/>
      <c r="H13" s="32"/>
    </row>
    <row r="14" spans="1:8" ht="12.75">
      <c r="A14" s="31"/>
      <c r="B14" s="195"/>
      <c r="C14" s="159"/>
      <c r="D14" s="32"/>
      <c r="F14" s="31"/>
      <c r="G14" s="48"/>
      <c r="H14" s="53"/>
    </row>
    <row r="15" spans="1:8" ht="12.75">
      <c r="A15" s="31"/>
      <c r="B15" s="127"/>
      <c r="D15" s="32"/>
      <c r="F15" s="31"/>
      <c r="G15" s="48"/>
      <c r="H15" s="53"/>
    </row>
    <row r="16" spans="1:8" ht="12.75">
      <c r="A16" s="31"/>
      <c r="B16" s="29"/>
      <c r="C16" s="29"/>
      <c r="D16" s="53"/>
      <c r="F16" s="33"/>
      <c r="G16" s="48"/>
      <c r="H16" s="53"/>
    </row>
    <row r="17" spans="1:8" ht="12.75">
      <c r="A17" s="31"/>
      <c r="B17" s="195"/>
      <c r="C17" s="196"/>
      <c r="D17" s="53"/>
      <c r="F17" s="31"/>
      <c r="G17" s="48"/>
      <c r="H17" s="53"/>
    </row>
    <row r="18" spans="1:8" ht="12.75">
      <c r="A18" s="31"/>
      <c r="B18" s="54"/>
      <c r="C18" s="29"/>
      <c r="D18" s="53"/>
      <c r="F18" s="31"/>
      <c r="G18" s="48"/>
      <c r="H18" s="53"/>
    </row>
    <row r="19" spans="1:8" ht="12.75">
      <c r="A19" s="31"/>
      <c r="B19" s="29"/>
      <c r="C19" s="29"/>
      <c r="D19" s="53"/>
      <c r="F19" s="31"/>
      <c r="G19" s="29"/>
      <c r="H19" s="34"/>
    </row>
    <row r="20" spans="1:8" ht="12.75">
      <c r="A20" s="31"/>
      <c r="B20" s="195"/>
      <c r="C20" s="196"/>
      <c r="D20" s="53"/>
      <c r="F20" s="31"/>
      <c r="G20" s="29"/>
      <c r="H20" s="34"/>
    </row>
    <row r="21" spans="1:8" ht="12.75">
      <c r="A21" s="31"/>
      <c r="B21" s="29"/>
      <c r="C21" s="29"/>
      <c r="D21" s="32"/>
      <c r="F21" s="33"/>
      <c r="G21" s="30"/>
      <c r="H21" s="32"/>
    </row>
    <row r="22" spans="1:8" ht="12.75">
      <c r="A22" s="31"/>
      <c r="B22" s="123"/>
      <c r="C22" s="29"/>
      <c r="D22" s="32"/>
      <c r="F22" s="33"/>
      <c r="G22" s="30"/>
      <c r="H22" s="32"/>
    </row>
    <row r="23" spans="1:8" ht="12.75">
      <c r="A23" s="31"/>
      <c r="B23" s="51"/>
      <c r="C23" s="48"/>
      <c r="D23" s="53"/>
      <c r="F23" s="33"/>
      <c r="G23" s="30"/>
      <c r="H23" s="32"/>
    </row>
    <row r="24" spans="1:8" ht="12.75">
      <c r="A24" s="31"/>
      <c r="B24" s="51"/>
      <c r="C24" s="48"/>
      <c r="D24" s="53"/>
      <c r="F24" s="33"/>
      <c r="G24" s="30"/>
      <c r="H24" s="32"/>
    </row>
    <row r="25" spans="1:8" ht="12.75">
      <c r="A25" s="31"/>
      <c r="B25" s="51"/>
      <c r="C25" s="48"/>
      <c r="D25" s="53"/>
      <c r="F25" s="33"/>
      <c r="G25" s="30"/>
      <c r="H25" s="32"/>
    </row>
    <row r="26" spans="1:8" ht="12.75">
      <c r="A26" s="82"/>
      <c r="B26" s="29"/>
      <c r="C26" s="29"/>
      <c r="D26" s="32"/>
      <c r="F26" s="33"/>
      <c r="G26" s="29"/>
      <c r="H26" s="34"/>
    </row>
    <row r="27" spans="1:8" ht="13.5" thickBot="1">
      <c r="A27" s="35"/>
      <c r="B27" s="157"/>
      <c r="C27" s="158"/>
      <c r="D27" s="49"/>
      <c r="E27" s="4"/>
      <c r="F27" s="35"/>
      <c r="G27" s="36"/>
      <c r="H27" s="37"/>
    </row>
    <row r="28" spans="2:3" ht="12.75">
      <c r="B28" s="11"/>
      <c r="C28" s="11"/>
    </row>
    <row r="29" ht="12.75">
      <c r="B29" s="3"/>
    </row>
    <row r="30" spans="2:8" ht="12.75">
      <c r="B30" s="2" t="s">
        <v>35</v>
      </c>
      <c r="C30" s="254">
        <f>SUM(C4:C29)</f>
        <v>11250</v>
      </c>
      <c r="G30" s="3" t="s">
        <v>36</v>
      </c>
      <c r="H30" s="4">
        <f>SUM(H4:H29)</f>
        <v>1800</v>
      </c>
    </row>
    <row r="31" ht="12.75">
      <c r="H31" s="4"/>
    </row>
    <row r="32" spans="1:8" ht="12.75">
      <c r="A32" s="12"/>
      <c r="G32" s="255" t="s">
        <v>260</v>
      </c>
      <c r="H32" s="256">
        <f>SUM(C30-H30)</f>
        <v>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S27" sqref="S27"/>
    </sheetView>
  </sheetViews>
  <sheetFormatPr defaultColWidth="9.00390625" defaultRowHeight="12.75"/>
  <cols>
    <col min="1" max="1" width="34.00390625" style="220" customWidth="1"/>
    <col min="2" max="2" width="10.7109375" style="220" customWidth="1"/>
    <col min="3" max="11" width="10.7109375" style="217" customWidth="1"/>
    <col min="12" max="12" width="10.7109375" style="218" customWidth="1"/>
    <col min="13" max="14" width="10.7109375" style="219" customWidth="1"/>
    <col min="15" max="16384" width="9.00390625" style="220" customWidth="1"/>
  </cols>
  <sheetData>
    <row r="1" spans="1:16" ht="20.25">
      <c r="A1" s="221" t="s">
        <v>202</v>
      </c>
      <c r="B1" s="216"/>
      <c r="O1" s="216"/>
      <c r="P1" s="216"/>
    </row>
    <row r="2" spans="2:16" ht="15" customHeight="1">
      <c r="B2" s="216" t="s">
        <v>206</v>
      </c>
      <c r="C2" s="216" t="s">
        <v>207</v>
      </c>
      <c r="D2" s="216" t="s">
        <v>208</v>
      </c>
      <c r="E2" s="216" t="s">
        <v>209</v>
      </c>
      <c r="F2" s="216" t="s">
        <v>210</v>
      </c>
      <c r="G2" s="216" t="s">
        <v>211</v>
      </c>
      <c r="H2" s="216" t="s">
        <v>212</v>
      </c>
      <c r="I2" s="216" t="s">
        <v>213</v>
      </c>
      <c r="O2" s="216"/>
      <c r="P2" s="216"/>
    </row>
    <row r="3" spans="1:16" ht="18" customHeight="1">
      <c r="A3" s="79" t="s">
        <v>203</v>
      </c>
      <c r="B3" s="79"/>
      <c r="C3" s="222"/>
      <c r="D3" s="222"/>
      <c r="E3" s="222"/>
      <c r="F3" s="222"/>
      <c r="G3" s="222"/>
      <c r="H3" s="222"/>
      <c r="I3" s="222"/>
      <c r="J3" s="222"/>
      <c r="K3" s="222"/>
      <c r="L3" s="223"/>
      <c r="M3" s="224"/>
      <c r="N3" s="224"/>
      <c r="O3" s="225"/>
      <c r="P3" s="225"/>
    </row>
    <row r="4" spans="1:16" ht="15">
      <c r="A4" s="79" t="s">
        <v>205</v>
      </c>
      <c r="B4" s="216">
        <v>1800</v>
      </c>
      <c r="F4" s="217">
        <v>1800</v>
      </c>
      <c r="O4" s="216"/>
      <c r="P4" s="217"/>
    </row>
    <row r="5" spans="1:16" ht="14.25">
      <c r="A5" s="216" t="s">
        <v>215</v>
      </c>
      <c r="B5" s="216">
        <v>300</v>
      </c>
      <c r="O5" s="216"/>
      <c r="P5" s="217"/>
    </row>
    <row r="6" spans="1:16" ht="14.25">
      <c r="A6" s="216" t="s">
        <v>221</v>
      </c>
      <c r="B6" s="216">
        <v>0</v>
      </c>
      <c r="C6" s="216">
        <v>0</v>
      </c>
      <c r="D6" s="216">
        <v>0</v>
      </c>
      <c r="E6" s="216">
        <v>0</v>
      </c>
      <c r="F6" s="216">
        <v>0</v>
      </c>
      <c r="G6" s="216">
        <v>0</v>
      </c>
      <c r="H6" s="216">
        <v>0</v>
      </c>
      <c r="I6" s="216">
        <v>0</v>
      </c>
      <c r="O6" s="216"/>
      <c r="P6" s="217"/>
    </row>
    <row r="7" spans="1:16" ht="14.25">
      <c r="A7" s="216" t="s">
        <v>218</v>
      </c>
      <c r="B7" s="216">
        <v>0</v>
      </c>
      <c r="C7" s="216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O7" s="216"/>
      <c r="P7" s="217"/>
    </row>
    <row r="8" spans="1:16" ht="15">
      <c r="A8" s="79" t="s">
        <v>31</v>
      </c>
      <c r="B8" s="216">
        <f>SUM(B4:B5)</f>
        <v>2100</v>
      </c>
      <c r="F8" s="217">
        <f>SUM(F4:F5)</f>
        <v>1800</v>
      </c>
      <c r="J8" s="217">
        <f>SUM(B8:I8)</f>
        <v>3900</v>
      </c>
      <c r="O8" s="216"/>
      <c r="P8" s="217"/>
    </row>
    <row r="9" spans="1:16" ht="15">
      <c r="A9" s="79"/>
      <c r="B9" s="216"/>
      <c r="O9" s="216"/>
      <c r="P9" s="217"/>
    </row>
    <row r="10" spans="1:16" ht="15">
      <c r="A10" s="79" t="s">
        <v>204</v>
      </c>
      <c r="B10" s="79"/>
      <c r="O10" s="216"/>
      <c r="P10" s="217"/>
    </row>
    <row r="11" spans="1:16" ht="15">
      <c r="A11" s="79" t="s">
        <v>216</v>
      </c>
      <c r="B11" s="216">
        <v>400</v>
      </c>
      <c r="O11" s="216"/>
      <c r="P11" s="217"/>
    </row>
    <row r="12" spans="1:16" ht="14.25">
      <c r="A12" s="216" t="s">
        <v>217</v>
      </c>
      <c r="B12" s="216">
        <v>360</v>
      </c>
      <c r="O12" s="216"/>
      <c r="P12" s="217"/>
    </row>
    <row r="13" spans="1:16" ht="14.25">
      <c r="A13" s="216" t="s">
        <v>214</v>
      </c>
      <c r="B13" s="216">
        <v>300</v>
      </c>
      <c r="O13" s="216"/>
      <c r="P13" s="217"/>
    </row>
    <row r="14" spans="1:16" ht="14.25">
      <c r="A14" s="216" t="s">
        <v>220</v>
      </c>
      <c r="B14" s="216">
        <v>417</v>
      </c>
      <c r="D14" s="217">
        <v>417</v>
      </c>
      <c r="F14" s="217">
        <v>417</v>
      </c>
      <c r="H14" s="217">
        <v>417</v>
      </c>
      <c r="O14" s="216"/>
      <c r="P14" s="217"/>
    </row>
    <row r="15" spans="1:16" ht="14.25">
      <c r="A15" s="216" t="s">
        <v>219</v>
      </c>
      <c r="B15" s="216"/>
      <c r="D15" s="217">
        <v>50</v>
      </c>
      <c r="F15" s="217">
        <v>50</v>
      </c>
      <c r="H15" s="217">
        <v>50</v>
      </c>
      <c r="O15" s="216"/>
      <c r="P15" s="217"/>
    </row>
    <row r="16" spans="1:16" ht="15">
      <c r="A16" s="79" t="s">
        <v>31</v>
      </c>
      <c r="B16" s="79">
        <f>SUM(B11:B15)</f>
        <v>1477</v>
      </c>
      <c r="C16" s="79">
        <f aca="true" t="shared" si="0" ref="C16:H16">SUM(C11:C15)</f>
        <v>0</v>
      </c>
      <c r="D16" s="79">
        <f t="shared" si="0"/>
        <v>467</v>
      </c>
      <c r="E16" s="79">
        <f t="shared" si="0"/>
        <v>0</v>
      </c>
      <c r="F16" s="79">
        <f t="shared" si="0"/>
        <v>467</v>
      </c>
      <c r="G16" s="79">
        <f t="shared" si="0"/>
        <v>0</v>
      </c>
      <c r="H16" s="79">
        <f t="shared" si="0"/>
        <v>467</v>
      </c>
      <c r="J16" s="217">
        <f>SUM(B16:I16)</f>
        <v>2878</v>
      </c>
      <c r="O16" s="216"/>
      <c r="P16" s="217"/>
    </row>
    <row r="17" spans="1:16" ht="15">
      <c r="A17" s="79"/>
      <c r="B17" s="79"/>
      <c r="O17" s="216"/>
      <c r="P17" s="217"/>
    </row>
    <row r="18" spans="1:16" ht="15">
      <c r="A18" s="79"/>
      <c r="B18" s="79"/>
      <c r="F18" s="3"/>
      <c r="O18" s="216"/>
      <c r="P18" s="217"/>
    </row>
    <row r="19" spans="1:17" ht="15">
      <c r="A19" s="222"/>
      <c r="B19" s="79"/>
      <c r="O19" s="216">
        <v>7.92</v>
      </c>
      <c r="P19" s="217"/>
      <c r="Q19" s="220">
        <v>50</v>
      </c>
    </row>
    <row r="20" spans="1:17" ht="15">
      <c r="A20" s="79"/>
      <c r="B20" s="79"/>
      <c r="C20" s="222"/>
      <c r="D20" s="222"/>
      <c r="E20" s="222"/>
      <c r="F20" s="222"/>
      <c r="G20" s="222"/>
      <c r="H20" s="222"/>
      <c r="I20" s="222"/>
      <c r="J20" s="222"/>
      <c r="K20" s="222"/>
      <c r="L20" s="223"/>
      <c r="M20" s="224"/>
      <c r="N20" s="224"/>
      <c r="O20" s="79">
        <v>3.94</v>
      </c>
      <c r="P20" s="222"/>
      <c r="Q20" s="220">
        <v>420</v>
      </c>
    </row>
    <row r="21" spans="1:17" ht="14.25">
      <c r="A21" s="216"/>
      <c r="B21" s="216"/>
      <c r="O21" s="216">
        <v>2.3</v>
      </c>
      <c r="P21" s="216"/>
      <c r="Q21" s="220">
        <v>15.1</v>
      </c>
    </row>
    <row r="22" spans="1:16" ht="18">
      <c r="A22" s="226"/>
      <c r="B22" s="216"/>
      <c r="O22" s="216">
        <v>113.56</v>
      </c>
      <c r="P22" s="79"/>
    </row>
    <row r="23" spans="1:16" ht="14.25">
      <c r="A23" s="216"/>
      <c r="B23" s="216"/>
      <c r="O23" s="216">
        <v>2.43</v>
      </c>
      <c r="P23" s="216"/>
    </row>
    <row r="24" spans="1:16" ht="15">
      <c r="A24" s="79"/>
      <c r="B24" s="79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224"/>
      <c r="N24" s="224"/>
      <c r="O24" s="79">
        <v>2.57</v>
      </c>
      <c r="P24" s="216"/>
    </row>
    <row r="25" spans="1:16" ht="15">
      <c r="A25" s="79"/>
      <c r="B25" s="79"/>
      <c r="O25" s="216">
        <v>0.51</v>
      </c>
      <c r="P25" s="216"/>
    </row>
    <row r="26" spans="1:16" ht="15">
      <c r="A26" s="79"/>
      <c r="B26" s="227"/>
      <c r="O26" s="223">
        <v>7.92</v>
      </c>
      <c r="P26" s="216"/>
    </row>
    <row r="27" spans="1:16" ht="15">
      <c r="A27" s="79"/>
      <c r="B27" s="227"/>
      <c r="O27" s="216">
        <v>1.99</v>
      </c>
      <c r="P27" s="216"/>
    </row>
    <row r="28" spans="1:16" ht="15">
      <c r="A28" s="79"/>
      <c r="B28" s="227"/>
      <c r="O28" s="223">
        <v>7.2</v>
      </c>
      <c r="P28" s="216"/>
    </row>
    <row r="29" spans="1:16" ht="15">
      <c r="A29" s="79"/>
      <c r="B29" s="79"/>
      <c r="O29" s="217">
        <v>8.01</v>
      </c>
      <c r="P29" s="216"/>
    </row>
    <row r="30" spans="1:16" ht="15">
      <c r="A30" s="79"/>
      <c r="B30" s="79"/>
      <c r="O30" s="223">
        <v>0.69</v>
      </c>
      <c r="P30" s="216"/>
    </row>
    <row r="31" spans="1:16" ht="15">
      <c r="A31" s="79"/>
      <c r="B31" s="79"/>
      <c r="O31" s="217">
        <v>19.8</v>
      </c>
      <c r="P31" s="216"/>
    </row>
    <row r="32" spans="1:16" ht="15">
      <c r="A32" s="79"/>
      <c r="B32" s="79"/>
      <c r="O32" s="79">
        <v>349.06</v>
      </c>
      <c r="P32" s="223"/>
    </row>
    <row r="33" spans="1:16" ht="14.25">
      <c r="A33" s="216"/>
      <c r="B33" s="216"/>
      <c r="O33" s="216">
        <v>30</v>
      </c>
      <c r="P33" s="216"/>
    </row>
    <row r="34" spans="1:16" ht="18">
      <c r="A34" s="226"/>
      <c r="B34" s="228"/>
      <c r="O34" s="222">
        <v>34.01</v>
      </c>
      <c r="P34" s="216"/>
    </row>
    <row r="35" spans="1:16" ht="18">
      <c r="A35" s="226"/>
      <c r="B35" s="228"/>
      <c r="O35" s="222">
        <v>360</v>
      </c>
      <c r="P35" s="216"/>
    </row>
    <row r="36" spans="1:19" ht="15">
      <c r="A36" s="79"/>
      <c r="B36" s="79"/>
      <c r="M36" s="217"/>
      <c r="N36" s="217"/>
      <c r="O36" s="220">
        <f>SUM(O19:O35)</f>
        <v>951.91</v>
      </c>
      <c r="Q36" s="220">
        <f>SUM(Q19:Q35)</f>
        <v>485.1</v>
      </c>
      <c r="S36" s="220">
        <f>SUM(O36:R36)</f>
        <v>1437.01</v>
      </c>
    </row>
    <row r="37" spans="1:14" ht="15">
      <c r="A37" s="79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M37" s="230"/>
      <c r="N37" s="230"/>
    </row>
    <row r="38" spans="1:14" ht="15">
      <c r="A38" s="79"/>
      <c r="B38" s="229"/>
      <c r="C38" s="232"/>
      <c r="D38" s="232"/>
      <c r="E38" s="232"/>
      <c r="F38" s="232"/>
      <c r="G38" s="232"/>
      <c r="H38" s="232"/>
      <c r="I38" s="232"/>
      <c r="J38" s="232"/>
      <c r="K38" s="232"/>
      <c r="L38" s="233"/>
      <c r="M38" s="234"/>
      <c r="N38" s="234"/>
    </row>
    <row r="40" spans="1:14" ht="15">
      <c r="A40" s="126"/>
      <c r="B40" s="235"/>
      <c r="C40" s="222"/>
      <c r="D40" s="222"/>
      <c r="E40" s="222"/>
      <c r="F40" s="222"/>
      <c r="G40" s="222"/>
      <c r="H40" s="232"/>
      <c r="I40" s="222"/>
      <c r="J40" s="222"/>
      <c r="K40" s="222"/>
      <c r="L40" s="223"/>
      <c r="M40" s="224"/>
      <c r="N40" s="224"/>
    </row>
  </sheetData>
  <sheetProtection/>
  <printOptions/>
  <pageMargins left="0.44" right="0.4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2" width="9.140625" style="206" customWidth="1"/>
    <col min="3" max="3" width="10.421875" style="206" customWidth="1"/>
    <col min="4" max="4" width="17.8515625" style="206" customWidth="1"/>
    <col min="5" max="5" width="12.28125" style="206" customWidth="1"/>
    <col min="6" max="7" width="9.140625" style="206" customWidth="1"/>
    <col min="8" max="8" width="9.00390625" style="206" customWidth="1"/>
    <col min="9" max="16384" width="9.140625" style="206" customWidth="1"/>
  </cols>
  <sheetData>
    <row r="1" spans="1:9" ht="15">
      <c r="A1" s="206" t="s">
        <v>270</v>
      </c>
      <c r="H1" s="319" t="s">
        <v>271</v>
      </c>
      <c r="I1" s="319"/>
    </row>
    <row r="2" spans="8:9" ht="15">
      <c r="H2" s="206" t="s">
        <v>169</v>
      </c>
      <c r="I2" s="206" t="s">
        <v>12</v>
      </c>
    </row>
    <row r="3" spans="2:9" ht="15">
      <c r="B3" s="203" t="s">
        <v>139</v>
      </c>
      <c r="C3" s="205"/>
      <c r="D3" s="205"/>
      <c r="E3" s="205"/>
      <c r="F3" s="205"/>
      <c r="G3" s="205"/>
      <c r="H3" s="205">
        <v>0</v>
      </c>
      <c r="I3" s="205">
        <v>0</v>
      </c>
    </row>
    <row r="4" spans="2:9" ht="15">
      <c r="B4" s="203" t="s">
        <v>140</v>
      </c>
      <c r="C4" s="205"/>
      <c r="D4" s="205"/>
      <c r="E4" s="205"/>
      <c r="F4" s="205"/>
      <c r="G4" s="205"/>
      <c r="H4" s="205">
        <v>1</v>
      </c>
      <c r="I4" s="205">
        <v>1</v>
      </c>
    </row>
    <row r="5" spans="2:9" ht="15">
      <c r="B5" s="203" t="s">
        <v>141</v>
      </c>
      <c r="C5" s="205"/>
      <c r="D5" s="205"/>
      <c r="E5" s="205"/>
      <c r="F5" s="205"/>
      <c r="G5" s="203" t="s">
        <v>142</v>
      </c>
      <c r="H5" s="203">
        <v>58</v>
      </c>
      <c r="I5" s="203">
        <v>58</v>
      </c>
    </row>
    <row r="6" spans="2:9" ht="15">
      <c r="B6" s="203" t="s">
        <v>143</v>
      </c>
      <c r="C6" s="205"/>
      <c r="D6" s="205"/>
      <c r="E6" s="205"/>
      <c r="F6" s="205"/>
      <c r="G6" s="203" t="s">
        <v>142</v>
      </c>
      <c r="H6" s="206">
        <v>1128</v>
      </c>
      <c r="I6" s="206">
        <v>1128</v>
      </c>
    </row>
    <row r="7" spans="2:9" ht="15">
      <c r="B7" s="203" t="s">
        <v>144</v>
      </c>
      <c r="C7" s="205"/>
      <c r="D7" s="205"/>
      <c r="E7" s="205"/>
      <c r="F7" s="205"/>
      <c r="G7" s="205"/>
      <c r="H7" s="207">
        <v>184</v>
      </c>
      <c r="I7" s="207">
        <v>184</v>
      </c>
    </row>
    <row r="8" spans="2:9" ht="15">
      <c r="B8" s="203" t="s">
        <v>145</v>
      </c>
      <c r="C8" s="205"/>
      <c r="D8" s="205"/>
      <c r="E8" s="205"/>
      <c r="F8" s="205"/>
      <c r="G8" s="203" t="s">
        <v>142</v>
      </c>
      <c r="H8" s="207">
        <v>106</v>
      </c>
      <c r="I8" s="207">
        <v>106</v>
      </c>
    </row>
    <row r="9" spans="2:9" ht="15">
      <c r="B9" s="203" t="s">
        <v>146</v>
      </c>
      <c r="C9" s="205"/>
      <c r="D9" s="205"/>
      <c r="E9" s="205"/>
      <c r="F9" s="205"/>
      <c r="G9" s="203" t="s">
        <v>147</v>
      </c>
      <c r="H9" s="207">
        <v>49604</v>
      </c>
      <c r="I9" s="207">
        <v>1</v>
      </c>
    </row>
    <row r="10" spans="2:9" ht="15">
      <c r="B10" s="203" t="s">
        <v>148</v>
      </c>
      <c r="C10" s="205"/>
      <c r="D10" s="205"/>
      <c r="E10" s="205"/>
      <c r="F10" s="205"/>
      <c r="G10" s="203" t="s">
        <v>147</v>
      </c>
      <c r="H10" s="207">
        <v>1000</v>
      </c>
      <c r="I10" s="207">
        <v>1</v>
      </c>
    </row>
    <row r="11" spans="2:9" ht="15">
      <c r="B11" s="203" t="s">
        <v>149</v>
      </c>
      <c r="C11" s="205"/>
      <c r="D11" s="205"/>
      <c r="E11" s="205"/>
      <c r="F11" s="205"/>
      <c r="G11" s="203" t="s">
        <v>150</v>
      </c>
      <c r="H11" s="207">
        <v>2</v>
      </c>
      <c r="I11" s="207">
        <v>2</v>
      </c>
    </row>
    <row r="12" spans="2:9" ht="15" customHeight="1">
      <c r="B12" s="203" t="s">
        <v>151</v>
      </c>
      <c r="C12" s="205"/>
      <c r="D12" s="205"/>
      <c r="E12" s="205"/>
      <c r="F12" s="205"/>
      <c r="G12" s="203" t="s">
        <v>150</v>
      </c>
      <c r="H12" s="207">
        <v>2</v>
      </c>
      <c r="I12" s="207">
        <v>2</v>
      </c>
    </row>
    <row r="13" spans="2:9" ht="15" customHeight="1">
      <c r="B13" s="203" t="s">
        <v>152</v>
      </c>
      <c r="C13" s="205"/>
      <c r="D13" s="205"/>
      <c r="E13" s="205"/>
      <c r="F13" s="205"/>
      <c r="G13" s="205"/>
      <c r="H13" s="207">
        <v>190</v>
      </c>
      <c r="I13" s="207">
        <v>190</v>
      </c>
    </row>
    <row r="14" spans="2:9" ht="15">
      <c r="B14" s="203" t="s">
        <v>153</v>
      </c>
      <c r="C14" s="205"/>
      <c r="D14" s="205"/>
      <c r="G14" s="203" t="s">
        <v>142</v>
      </c>
      <c r="H14" s="203">
        <v>38000</v>
      </c>
      <c r="I14" s="203">
        <v>38000</v>
      </c>
    </row>
    <row r="15" spans="2:9" ht="15">
      <c r="B15" s="203" t="s">
        <v>154</v>
      </c>
      <c r="C15" s="205"/>
      <c r="D15" s="205"/>
      <c r="E15" s="205"/>
      <c r="F15" s="205"/>
      <c r="G15" s="205"/>
      <c r="H15" s="207">
        <v>45</v>
      </c>
      <c r="I15" s="207">
        <v>45</v>
      </c>
    </row>
    <row r="16" spans="2:9" ht="15">
      <c r="B16" s="203" t="s">
        <v>155</v>
      </c>
      <c r="C16" s="205"/>
      <c r="D16" s="205"/>
      <c r="E16" s="205"/>
      <c r="F16" s="205"/>
      <c r="G16" s="203" t="s">
        <v>142</v>
      </c>
      <c r="H16" s="207">
        <v>279</v>
      </c>
      <c r="I16" s="207">
        <v>279</v>
      </c>
    </row>
    <row r="17" spans="2:9" ht="15">
      <c r="B17" s="203" t="s">
        <v>156</v>
      </c>
      <c r="C17" s="205"/>
      <c r="D17" s="205"/>
      <c r="E17" s="205"/>
      <c r="F17" s="205"/>
      <c r="G17" s="205"/>
      <c r="H17" s="207">
        <v>550</v>
      </c>
      <c r="I17" s="207">
        <v>550</v>
      </c>
    </row>
    <row r="18" spans="2:9" ht="15">
      <c r="B18" s="203" t="s">
        <v>157</v>
      </c>
      <c r="C18" s="205"/>
      <c r="D18" s="205"/>
      <c r="E18" s="205"/>
      <c r="F18" s="205"/>
      <c r="G18" s="205"/>
      <c r="H18" s="207">
        <v>200</v>
      </c>
      <c r="I18" s="207">
        <v>200</v>
      </c>
    </row>
    <row r="19" spans="2:9" ht="15">
      <c r="B19" s="203" t="s">
        <v>158</v>
      </c>
      <c r="C19" s="205"/>
      <c r="D19" s="205"/>
      <c r="E19" s="205"/>
      <c r="F19" s="205"/>
      <c r="G19" s="203" t="s">
        <v>142</v>
      </c>
      <c r="H19" s="207">
        <v>8302</v>
      </c>
      <c r="I19" s="207">
        <v>8302</v>
      </c>
    </row>
    <row r="20" spans="2:9" ht="15">
      <c r="B20" s="203" t="s">
        <v>159</v>
      </c>
      <c r="C20" s="205"/>
      <c r="D20" s="205"/>
      <c r="E20" s="205"/>
      <c r="F20" s="205"/>
      <c r="G20" s="203" t="s">
        <v>142</v>
      </c>
      <c r="H20" s="203">
        <v>533</v>
      </c>
      <c r="I20" s="203">
        <v>533</v>
      </c>
    </row>
    <row r="21" spans="2:9" ht="15">
      <c r="B21" s="203" t="s">
        <v>160</v>
      </c>
      <c r="C21" s="205"/>
      <c r="D21" s="205"/>
      <c r="E21" s="205"/>
      <c r="F21" s="205"/>
      <c r="G21" s="203" t="s">
        <v>142</v>
      </c>
      <c r="H21" s="203">
        <v>68</v>
      </c>
      <c r="I21" s="203">
        <v>68</v>
      </c>
    </row>
    <row r="22" spans="2:9" ht="15">
      <c r="B22" s="203" t="s">
        <v>161</v>
      </c>
      <c r="C22" s="205"/>
      <c r="D22" s="205"/>
      <c r="E22" s="205"/>
      <c r="F22" s="205"/>
      <c r="G22" s="203" t="s">
        <v>142</v>
      </c>
      <c r="H22" s="207">
        <v>1089</v>
      </c>
      <c r="I22" s="207">
        <v>1089</v>
      </c>
    </row>
    <row r="23" spans="2:9" ht="15">
      <c r="B23" s="203" t="s">
        <v>268</v>
      </c>
      <c r="C23" s="205"/>
      <c r="D23" s="205"/>
      <c r="E23" s="205"/>
      <c r="F23" s="205"/>
      <c r="G23" s="203" t="s">
        <v>272</v>
      </c>
      <c r="H23" s="207">
        <v>2685</v>
      </c>
      <c r="I23" s="207">
        <v>2685</v>
      </c>
    </row>
    <row r="24" spans="2:9" ht="15">
      <c r="B24" s="203" t="s">
        <v>269</v>
      </c>
      <c r="C24" s="205"/>
      <c r="D24" s="205"/>
      <c r="E24" s="205"/>
      <c r="F24" s="205"/>
      <c r="G24" s="203" t="s">
        <v>272</v>
      </c>
      <c r="H24" s="207">
        <v>2100</v>
      </c>
      <c r="I24" s="207">
        <v>2100</v>
      </c>
    </row>
    <row r="25" spans="2:9" ht="15.75">
      <c r="B25" s="204" t="s">
        <v>162</v>
      </c>
      <c r="C25" s="205"/>
      <c r="D25" s="205"/>
      <c r="E25" s="205"/>
      <c r="F25" s="205"/>
      <c r="G25" s="205"/>
      <c r="H25" s="208">
        <f>SUM(H3:H24)</f>
        <v>106126</v>
      </c>
      <c r="I25" s="208">
        <f>SUM(I3:I24)</f>
        <v>55524</v>
      </c>
    </row>
    <row r="26" spans="2:8" ht="15.75">
      <c r="B26" s="204"/>
      <c r="C26" s="205"/>
      <c r="D26" s="205"/>
      <c r="E26" s="205"/>
      <c r="F26" s="205"/>
      <c r="G26" s="205"/>
      <c r="H26" s="205"/>
    </row>
  </sheetData>
  <sheetProtection/>
  <mergeCells count="1"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K59" sqref="K59"/>
    </sheetView>
  </sheetViews>
  <sheetFormatPr defaultColWidth="9.140625" defaultRowHeight="12.75"/>
  <cols>
    <col min="1" max="1" width="23.7109375" style="0" customWidth="1"/>
    <col min="2" max="2" width="8.8515625" style="0" customWidth="1"/>
    <col min="3" max="3" width="12.8515625" style="0" customWidth="1"/>
    <col min="4" max="4" width="6.140625" style="0" customWidth="1"/>
    <col min="5" max="5" width="12.8515625" style="0" customWidth="1"/>
    <col min="6" max="6" width="6.00390625" style="0" customWidth="1"/>
    <col min="7" max="7" width="11.140625" style="0" customWidth="1"/>
    <col min="8" max="8" width="6.00390625" style="0" customWidth="1"/>
    <col min="9" max="9" width="10.140625" style="0" bestFit="1" customWidth="1"/>
    <col min="10" max="10" width="9.28125" style="0" bestFit="1" customWidth="1"/>
    <col min="12" max="12" width="12.00390625" style="0" customWidth="1"/>
    <col min="13" max="13" width="9.140625" style="0" customWidth="1"/>
  </cols>
  <sheetData>
    <row r="1" spans="1:21" ht="15">
      <c r="A1" s="258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>
      <c r="A3" s="259" t="s">
        <v>273</v>
      </c>
      <c r="B3" s="1"/>
      <c r="C3" s="260" t="s">
        <v>274</v>
      </c>
      <c r="D3" s="1"/>
      <c r="E3" s="261" t="s">
        <v>275</v>
      </c>
      <c r="F3" s="262"/>
      <c r="G3" s="303" t="s">
        <v>276</v>
      </c>
      <c r="H3" s="262"/>
      <c r="I3" s="260" t="s">
        <v>277</v>
      </c>
      <c r="J3" s="262"/>
      <c r="K3" s="8"/>
      <c r="L3" s="8"/>
      <c r="M3" s="263"/>
      <c r="N3" s="264"/>
      <c r="O3" s="8"/>
      <c r="P3" s="8"/>
      <c r="Q3" s="8"/>
      <c r="R3" s="8"/>
      <c r="S3" s="8"/>
      <c r="T3" s="8"/>
      <c r="U3" s="8"/>
    </row>
    <row r="4" spans="1:21" ht="15.75" thickBot="1">
      <c r="A4" s="265" t="s">
        <v>278</v>
      </c>
      <c r="B4" s="1"/>
      <c r="C4" s="266" t="s">
        <v>279</v>
      </c>
      <c r="D4" s="1"/>
      <c r="E4" s="266" t="s">
        <v>250</v>
      </c>
      <c r="F4" s="262"/>
      <c r="G4" s="304">
        <v>2016</v>
      </c>
      <c r="H4" s="262"/>
      <c r="I4" s="266" t="s">
        <v>279</v>
      </c>
      <c r="J4" s="262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>
      <c r="A5" s="265" t="s">
        <v>280</v>
      </c>
      <c r="B5" s="8"/>
      <c r="C5" s="267">
        <v>2016</v>
      </c>
      <c r="D5" s="8"/>
      <c r="E5" s="268"/>
      <c r="F5" s="3"/>
      <c r="G5" s="302"/>
      <c r="H5" s="3"/>
      <c r="I5" s="267">
        <v>2016</v>
      </c>
      <c r="J5" s="3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52" t="s">
        <v>281</v>
      </c>
      <c r="B6" s="8"/>
      <c r="C6" s="268">
        <v>5340.11</v>
      </c>
      <c r="D6" s="8"/>
      <c r="E6" s="295">
        <v>6300</v>
      </c>
      <c r="F6" s="3"/>
      <c r="G6" s="268">
        <v>2313.37</v>
      </c>
      <c r="H6" s="3"/>
      <c r="I6" s="268">
        <v>5044.2</v>
      </c>
      <c r="J6" s="3"/>
      <c r="K6" s="8" t="s">
        <v>342</v>
      </c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2" t="s">
        <v>282</v>
      </c>
      <c r="B7" s="8"/>
      <c r="C7" s="268"/>
      <c r="D7" s="8"/>
      <c r="E7" s="268"/>
      <c r="F7" s="3"/>
      <c r="G7" s="268">
        <v>67.19</v>
      </c>
      <c r="H7" s="3"/>
      <c r="I7" s="268">
        <v>142.5</v>
      </c>
      <c r="J7" s="3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52" t="s">
        <v>283</v>
      </c>
      <c r="B8" s="8"/>
      <c r="C8" s="268">
        <v>0</v>
      </c>
      <c r="D8" s="8"/>
      <c r="E8" s="295">
        <v>100</v>
      </c>
      <c r="F8" s="3"/>
      <c r="G8" s="268">
        <v>0</v>
      </c>
      <c r="H8" s="3"/>
      <c r="I8" s="268">
        <v>0</v>
      </c>
      <c r="J8" s="3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52" t="s">
        <v>12</v>
      </c>
      <c r="B9" s="8"/>
      <c r="C9" s="268">
        <v>100</v>
      </c>
      <c r="D9" s="8"/>
      <c r="E9" s="295">
        <v>200</v>
      </c>
      <c r="F9" s="3"/>
      <c r="G9" s="268">
        <v>0</v>
      </c>
      <c r="H9" s="3"/>
      <c r="I9" s="268">
        <v>200</v>
      </c>
      <c r="J9" s="3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52" t="s">
        <v>318</v>
      </c>
      <c r="B10" s="8"/>
      <c r="C10" s="268">
        <v>55</v>
      </c>
      <c r="D10" s="8"/>
      <c r="E10" s="268"/>
      <c r="F10" s="3"/>
      <c r="G10" s="268">
        <v>55</v>
      </c>
      <c r="H10" s="3"/>
      <c r="I10" s="268">
        <v>55</v>
      </c>
      <c r="J10" s="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52" t="s">
        <v>284</v>
      </c>
      <c r="B11" s="8"/>
      <c r="C11" s="268">
        <v>208.18</v>
      </c>
      <c r="D11" s="8"/>
      <c r="E11" s="295">
        <v>460</v>
      </c>
      <c r="F11" s="3"/>
      <c r="G11" s="268">
        <v>72.45</v>
      </c>
      <c r="H11" s="3"/>
      <c r="I11" s="268">
        <v>210</v>
      </c>
      <c r="J11" s="3"/>
      <c r="K11" s="307" t="s">
        <v>330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52" t="s">
        <v>285</v>
      </c>
      <c r="B12" s="8"/>
      <c r="C12" s="268">
        <v>274.82</v>
      </c>
      <c r="D12" s="8"/>
      <c r="E12" s="295">
        <v>400</v>
      </c>
      <c r="F12" s="3"/>
      <c r="G12" s="268">
        <v>269.78</v>
      </c>
      <c r="H12" s="3"/>
      <c r="I12" s="268">
        <v>269.78</v>
      </c>
      <c r="J12" s="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52" t="s">
        <v>286</v>
      </c>
      <c r="B13" s="8"/>
      <c r="C13" s="268">
        <v>552.73</v>
      </c>
      <c r="D13" s="8"/>
      <c r="E13" s="295">
        <v>450</v>
      </c>
      <c r="F13" s="3"/>
      <c r="G13" s="268">
        <v>64.59</v>
      </c>
      <c r="H13" s="3"/>
      <c r="I13" s="268">
        <v>320</v>
      </c>
      <c r="J13" s="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52" t="s">
        <v>287</v>
      </c>
      <c r="B14" s="8"/>
      <c r="C14" s="268">
        <v>25</v>
      </c>
      <c r="D14" s="8"/>
      <c r="E14" s="295">
        <v>100</v>
      </c>
      <c r="F14" s="3"/>
      <c r="G14" s="268">
        <v>0</v>
      </c>
      <c r="H14" s="3"/>
      <c r="I14" s="268">
        <v>100</v>
      </c>
      <c r="J14" s="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52" t="s">
        <v>309</v>
      </c>
      <c r="B15" s="8"/>
      <c r="C15" s="268">
        <v>29.7</v>
      </c>
      <c r="D15" s="8"/>
      <c r="E15" s="295">
        <v>150</v>
      </c>
      <c r="F15" s="3"/>
      <c r="G15" s="268">
        <v>207.37</v>
      </c>
      <c r="H15" s="3"/>
      <c r="I15" s="268">
        <v>420</v>
      </c>
      <c r="J15" s="3"/>
      <c r="K15" s="293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52" t="s">
        <v>13</v>
      </c>
      <c r="B16" s="8"/>
      <c r="C16" s="268">
        <v>428.45</v>
      </c>
      <c r="D16" s="8"/>
      <c r="E16" s="295">
        <v>500</v>
      </c>
      <c r="F16" s="3"/>
      <c r="G16" s="268">
        <v>406.24</v>
      </c>
      <c r="H16" s="3"/>
      <c r="I16" s="268">
        <v>406.24</v>
      </c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52" t="s">
        <v>85</v>
      </c>
      <c r="B17" s="8"/>
      <c r="C17" s="268">
        <v>286</v>
      </c>
      <c r="D17" s="8"/>
      <c r="E17" s="295">
        <v>150</v>
      </c>
      <c r="F17" s="3"/>
      <c r="G17" s="268">
        <v>0</v>
      </c>
      <c r="H17" s="3"/>
      <c r="I17" s="268">
        <v>150</v>
      </c>
      <c r="J17" s="156" t="s">
        <v>191</v>
      </c>
      <c r="K17" s="293" t="s">
        <v>331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52"/>
      <c r="B18" s="8"/>
      <c r="C18" s="268"/>
      <c r="D18" s="8">
        <f>SUM(C6:C17)</f>
        <v>7299.99</v>
      </c>
      <c r="E18" s="295"/>
      <c r="F18" s="3">
        <f>SUM(E6:E17)</f>
        <v>8810</v>
      </c>
      <c r="G18" s="268"/>
      <c r="H18" s="3">
        <f>SUM(G6:G17)</f>
        <v>3455.99</v>
      </c>
      <c r="I18" s="268"/>
      <c r="J18" s="3">
        <f>SUM(I6:I17)</f>
        <v>7317.719999999999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">
      <c r="A19" s="269" t="s">
        <v>124</v>
      </c>
      <c r="B19" s="8"/>
      <c r="C19" s="268"/>
      <c r="D19" s="8"/>
      <c r="E19" s="295"/>
      <c r="F19" s="3"/>
      <c r="G19" s="268"/>
      <c r="H19" s="3"/>
      <c r="I19" s="268"/>
      <c r="J19" s="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52" t="s">
        <v>305</v>
      </c>
      <c r="B20" s="8"/>
      <c r="C20" s="268">
        <v>70.3</v>
      </c>
      <c r="D20" s="8"/>
      <c r="E20" s="296">
        <v>250</v>
      </c>
      <c r="F20" s="27"/>
      <c r="G20" s="268">
        <v>91.71</v>
      </c>
      <c r="H20" s="27"/>
      <c r="I20" s="268">
        <v>200</v>
      </c>
      <c r="J20" s="2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52" t="s">
        <v>306</v>
      </c>
      <c r="B21" s="8" t="s">
        <v>315</v>
      </c>
      <c r="C21" s="268">
        <v>2685</v>
      </c>
      <c r="D21" s="8"/>
      <c r="E21" s="296">
        <v>2500</v>
      </c>
      <c r="F21" s="27"/>
      <c r="G21" s="268">
        <v>1745.26</v>
      </c>
      <c r="H21" s="27"/>
      <c r="I21" s="268">
        <v>1745.26</v>
      </c>
      <c r="J21" s="2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52" t="s">
        <v>54</v>
      </c>
      <c r="B22" s="8"/>
      <c r="C22" s="268">
        <v>1950</v>
      </c>
      <c r="D22" s="8"/>
      <c r="E22" s="296">
        <v>1950</v>
      </c>
      <c r="F22" s="27"/>
      <c r="G22" s="268">
        <v>975</v>
      </c>
      <c r="H22" s="27"/>
      <c r="I22" s="268">
        <v>1950</v>
      </c>
      <c r="J22" s="2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52" t="s">
        <v>307</v>
      </c>
      <c r="B23" s="8"/>
      <c r="C23" s="301">
        <v>247.54</v>
      </c>
      <c r="D23" s="8"/>
      <c r="E23" s="296">
        <v>500</v>
      </c>
      <c r="F23" s="27"/>
      <c r="G23" s="268">
        <v>1150</v>
      </c>
      <c r="H23" s="27"/>
      <c r="I23" s="268">
        <v>1300</v>
      </c>
      <c r="J23" s="2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52" t="s">
        <v>303</v>
      </c>
      <c r="B24" s="8"/>
      <c r="C24" s="301">
        <v>650</v>
      </c>
      <c r="D24" s="8"/>
      <c r="E24" s="296">
        <v>700</v>
      </c>
      <c r="F24" s="27"/>
      <c r="G24" s="268">
        <v>550.5</v>
      </c>
      <c r="H24" s="27"/>
      <c r="I24" s="268">
        <v>700</v>
      </c>
      <c r="J24" s="2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52" t="s">
        <v>316</v>
      </c>
      <c r="B25" s="8"/>
      <c r="C25" s="268">
        <v>1450</v>
      </c>
      <c r="D25" s="8"/>
      <c r="E25" s="294"/>
      <c r="F25" s="27"/>
      <c r="G25" s="268">
        <v>2100</v>
      </c>
      <c r="H25" s="27"/>
      <c r="I25" s="268">
        <v>2100</v>
      </c>
      <c r="J25" s="2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52" t="s">
        <v>311</v>
      </c>
      <c r="B26" s="8" t="s">
        <v>314</v>
      </c>
      <c r="C26" s="268">
        <v>1190.78</v>
      </c>
      <c r="D26" s="8"/>
      <c r="E26" s="296">
        <v>1300</v>
      </c>
      <c r="G26" s="268"/>
      <c r="I26" s="308"/>
      <c r="J26" s="310" t="s">
        <v>191</v>
      </c>
      <c r="K26" s="293" t="s">
        <v>332</v>
      </c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52"/>
      <c r="B27" s="8"/>
      <c r="C27" s="268"/>
      <c r="D27" s="8">
        <f>SUM(C20:C26)</f>
        <v>8243.62</v>
      </c>
      <c r="E27" s="270">
        <v>0</v>
      </c>
      <c r="F27" s="27">
        <f>SUM(E20:E26)</f>
        <v>7200</v>
      </c>
      <c r="G27" s="268"/>
      <c r="H27" s="27">
        <f>SUM(G20:G25)</f>
        <v>6612.47</v>
      </c>
      <c r="I27" s="268"/>
      <c r="J27" s="27">
        <f>SUM(I20:I26)</f>
        <v>7995.26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">
      <c r="A28" s="269" t="s">
        <v>289</v>
      </c>
      <c r="B28" s="8"/>
      <c r="C28" s="268"/>
      <c r="D28" s="8"/>
      <c r="E28" s="268"/>
      <c r="F28" s="3"/>
      <c r="G28" s="268"/>
      <c r="H28" s="3"/>
      <c r="I28" s="268"/>
      <c r="J28" s="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52" t="s">
        <v>310</v>
      </c>
      <c r="B29" s="8"/>
      <c r="C29" s="268">
        <v>25</v>
      </c>
      <c r="D29" s="8"/>
      <c r="E29" s="295">
        <v>500</v>
      </c>
      <c r="F29" s="3"/>
      <c r="G29" s="268">
        <v>570.5</v>
      </c>
      <c r="H29" s="3"/>
      <c r="I29" s="268">
        <v>700</v>
      </c>
      <c r="J29" s="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52" t="s">
        <v>290</v>
      </c>
      <c r="B30" s="8"/>
      <c r="C30" s="268">
        <v>157</v>
      </c>
      <c r="D30" s="8"/>
      <c r="E30" s="296">
        <v>430</v>
      </c>
      <c r="F30" s="27"/>
      <c r="G30" s="268">
        <v>60</v>
      </c>
      <c r="H30" s="27"/>
      <c r="I30" s="268">
        <v>430</v>
      </c>
      <c r="J30" s="2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52" t="s">
        <v>291</v>
      </c>
      <c r="B31" s="8"/>
      <c r="C31" s="268"/>
      <c r="D31" s="8"/>
      <c r="E31" s="296">
        <v>230</v>
      </c>
      <c r="F31" s="27"/>
      <c r="G31" s="268">
        <v>0</v>
      </c>
      <c r="H31" s="27"/>
      <c r="I31" s="268">
        <v>230</v>
      </c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52" t="s">
        <v>304</v>
      </c>
      <c r="B32" s="8"/>
      <c r="C32" s="270">
        <v>800</v>
      </c>
      <c r="D32" s="8"/>
      <c r="E32" s="296">
        <v>700</v>
      </c>
      <c r="F32" s="27"/>
      <c r="G32" s="268">
        <v>485</v>
      </c>
      <c r="H32" s="27"/>
      <c r="I32" s="270">
        <v>700</v>
      </c>
      <c r="J32" s="2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52" t="s">
        <v>222</v>
      </c>
      <c r="B33" s="8"/>
      <c r="C33" s="268"/>
      <c r="D33" s="8"/>
      <c r="E33" s="268">
        <v>0</v>
      </c>
      <c r="F33" s="3"/>
      <c r="G33" s="268">
        <v>0</v>
      </c>
      <c r="H33" s="3"/>
      <c r="I33" s="268">
        <v>447.89</v>
      </c>
      <c r="J33" s="3"/>
      <c r="K33" s="307" t="s">
        <v>335</v>
      </c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52" t="s">
        <v>325</v>
      </c>
      <c r="B34" s="8"/>
      <c r="C34" s="268"/>
      <c r="D34" s="8"/>
      <c r="E34" s="268"/>
      <c r="F34" s="3"/>
      <c r="G34" s="268">
        <v>323</v>
      </c>
      <c r="H34" s="3"/>
      <c r="I34" s="268">
        <v>400</v>
      </c>
      <c r="J34" s="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52"/>
      <c r="B35" s="8"/>
      <c r="C35" s="268"/>
      <c r="D35" s="8">
        <f>SUM(C29:C35)</f>
        <v>982</v>
      </c>
      <c r="E35" s="268"/>
      <c r="F35" s="3">
        <f>SUM(E29:E34)</f>
        <v>1860</v>
      </c>
      <c r="G35" s="268"/>
      <c r="H35" s="3">
        <f>SUM(G29:G34)</f>
        <v>1438.5</v>
      </c>
      <c r="I35" s="268"/>
      <c r="J35" s="3">
        <f>SUM(I29:I34)</f>
        <v>2907.89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">
      <c r="A36" s="271" t="s">
        <v>292</v>
      </c>
      <c r="B36" s="8"/>
      <c r="C36" s="268"/>
      <c r="D36" s="8"/>
      <c r="E36" s="268"/>
      <c r="F36" s="3"/>
      <c r="G36" s="268"/>
      <c r="H36" s="3"/>
      <c r="I36" s="268"/>
      <c r="J36" s="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52" t="s">
        <v>288</v>
      </c>
      <c r="B37" s="8"/>
      <c r="C37" s="268">
        <v>825</v>
      </c>
      <c r="D37" s="8"/>
      <c r="E37" s="295">
        <v>1050</v>
      </c>
      <c r="F37" s="3"/>
      <c r="G37" s="268">
        <v>450</v>
      </c>
      <c r="H37" s="3"/>
      <c r="I37" s="268">
        <v>900</v>
      </c>
      <c r="J37" s="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52" t="s">
        <v>293</v>
      </c>
      <c r="B38" s="8"/>
      <c r="C38" s="268">
        <v>569.59</v>
      </c>
      <c r="D38" s="8"/>
      <c r="E38" s="295">
        <v>250</v>
      </c>
      <c r="F38" s="3"/>
      <c r="G38" s="268">
        <v>433.25</v>
      </c>
      <c r="H38" s="3"/>
      <c r="I38" s="268">
        <v>600</v>
      </c>
      <c r="J38" s="3"/>
      <c r="K38" s="307" t="s">
        <v>334</v>
      </c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52" t="s">
        <v>305</v>
      </c>
      <c r="B39" s="8"/>
      <c r="C39" s="268">
        <v>577.28</v>
      </c>
      <c r="D39" s="8"/>
      <c r="E39" s="295">
        <v>500</v>
      </c>
      <c r="F39" s="3"/>
      <c r="G39" s="268">
        <v>182.27</v>
      </c>
      <c r="H39" s="3"/>
      <c r="I39" s="268">
        <v>400</v>
      </c>
      <c r="J39" s="3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52" t="s">
        <v>294</v>
      </c>
      <c r="B40" s="8"/>
      <c r="C40" s="268">
        <v>26.44</v>
      </c>
      <c r="D40" s="8"/>
      <c r="E40" s="268"/>
      <c r="F40" s="3"/>
      <c r="G40" s="268">
        <v>49.14</v>
      </c>
      <c r="H40" s="3"/>
      <c r="I40" s="268">
        <v>100</v>
      </c>
      <c r="J40" s="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52" t="s">
        <v>295</v>
      </c>
      <c r="B41" s="8"/>
      <c r="C41" s="268"/>
      <c r="D41" s="8"/>
      <c r="E41" s="268"/>
      <c r="F41" s="3"/>
      <c r="G41" s="268"/>
      <c r="H41" s="3"/>
      <c r="I41" s="268"/>
      <c r="J41" s="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52"/>
      <c r="B42" s="8"/>
      <c r="C42" s="268"/>
      <c r="D42" s="8"/>
      <c r="E42" s="268"/>
      <c r="F42" s="3">
        <f>SUM(E37:E41)</f>
        <v>1800</v>
      </c>
      <c r="G42" s="268"/>
      <c r="H42" s="3">
        <f>SUM(G37:G41)</f>
        <v>1114.66</v>
      </c>
      <c r="I42" s="268"/>
      <c r="J42" s="3">
        <f>SUM(I37:I41)</f>
        <v>2000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">
      <c r="A43" s="269" t="s">
        <v>11</v>
      </c>
      <c r="B43" s="8"/>
      <c r="C43" s="268"/>
      <c r="D43" s="8"/>
      <c r="E43" s="268"/>
      <c r="F43" s="3"/>
      <c r="G43" s="268"/>
      <c r="H43" s="3"/>
      <c r="I43" s="268"/>
      <c r="J43" s="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52" t="s">
        <v>296</v>
      </c>
      <c r="B44" s="8"/>
      <c r="C44" s="268">
        <v>354.5</v>
      </c>
      <c r="D44" s="8"/>
      <c r="E44" s="295">
        <v>900</v>
      </c>
      <c r="F44" s="3"/>
      <c r="G44" s="268">
        <v>170.04</v>
      </c>
      <c r="H44" s="3"/>
      <c r="I44" s="268">
        <v>900</v>
      </c>
      <c r="J44" s="3"/>
      <c r="K44" s="8" t="s">
        <v>329</v>
      </c>
      <c r="L44" s="8"/>
      <c r="M44" s="8"/>
      <c r="N44" s="8"/>
      <c r="O44" s="8"/>
      <c r="P44" s="8"/>
      <c r="R44" s="8"/>
      <c r="S44" s="8"/>
      <c r="T44" s="8"/>
      <c r="U44" s="8"/>
    </row>
    <row r="45" spans="1:21" ht="12.75">
      <c r="A45" s="52" t="s">
        <v>308</v>
      </c>
      <c r="B45" s="8"/>
      <c r="C45" s="268">
        <v>210</v>
      </c>
      <c r="D45" s="8"/>
      <c r="E45" s="295">
        <v>240</v>
      </c>
      <c r="F45" s="3"/>
      <c r="G45" s="268">
        <v>0</v>
      </c>
      <c r="H45" s="3"/>
      <c r="I45" s="268">
        <v>240</v>
      </c>
      <c r="J45" s="3"/>
      <c r="K45" s="8" t="s">
        <v>328</v>
      </c>
      <c r="L45" s="8"/>
      <c r="M45" s="168"/>
      <c r="N45" s="8"/>
      <c r="O45" s="8"/>
      <c r="P45" s="8"/>
      <c r="Q45" s="8"/>
      <c r="R45" s="8"/>
      <c r="S45" s="8"/>
      <c r="T45" s="8"/>
      <c r="U45" s="8"/>
    </row>
    <row r="46" spans="1:21" ht="12.75">
      <c r="A46" s="52" t="s">
        <v>317</v>
      </c>
      <c r="B46" s="8"/>
      <c r="C46" s="268">
        <v>1000</v>
      </c>
      <c r="D46" s="8"/>
      <c r="E46" s="268"/>
      <c r="F46" s="3"/>
      <c r="G46" s="268">
        <v>0</v>
      </c>
      <c r="H46" s="3"/>
      <c r="I46" s="268">
        <v>0</v>
      </c>
      <c r="J46" s="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52" t="s">
        <v>72</v>
      </c>
      <c r="B47" s="3"/>
      <c r="C47" s="268">
        <v>800</v>
      </c>
      <c r="D47" s="3"/>
      <c r="E47" s="295">
        <v>800</v>
      </c>
      <c r="F47" s="3">
        <f>SUM(E44:E47)</f>
        <v>1940</v>
      </c>
      <c r="G47" s="268">
        <v>0</v>
      </c>
      <c r="H47" s="3">
        <f>SUM(G44:G47)</f>
        <v>170.04</v>
      </c>
      <c r="I47" s="268">
        <v>800</v>
      </c>
      <c r="J47" s="3">
        <f>SUM(I44:I47)</f>
        <v>1940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>
      <c r="A48" s="269" t="s">
        <v>31</v>
      </c>
      <c r="B48" s="3"/>
      <c r="C48" s="272">
        <f>SUM(C6:C47)</f>
        <v>20888.42</v>
      </c>
      <c r="D48" s="3"/>
      <c r="E48" s="273">
        <f>SUM(E6:E47)</f>
        <v>21610</v>
      </c>
      <c r="F48" s="274"/>
      <c r="G48" s="273">
        <f>SUM(G6:G47)</f>
        <v>12791.66</v>
      </c>
      <c r="H48" s="274"/>
      <c r="I48" s="272">
        <f>SUM(I6:I47)</f>
        <v>22160.87</v>
      </c>
      <c r="J48" s="27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52"/>
      <c r="B49" s="3"/>
      <c r="C49" s="268"/>
      <c r="D49" s="3"/>
      <c r="E49" s="268"/>
      <c r="F49" s="3"/>
      <c r="G49" s="268"/>
      <c r="H49" s="3"/>
      <c r="I49" s="268"/>
      <c r="J49" s="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">
      <c r="A50" s="269" t="s">
        <v>297</v>
      </c>
      <c r="B50" s="3"/>
      <c r="C50" s="268"/>
      <c r="D50" s="3"/>
      <c r="E50" s="268"/>
      <c r="F50" s="3"/>
      <c r="G50" s="268"/>
      <c r="H50" s="3"/>
      <c r="I50" s="268"/>
      <c r="J50" s="3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4.25">
      <c r="A51" s="52" t="s">
        <v>298</v>
      </c>
      <c r="B51" s="3"/>
      <c r="C51" s="268">
        <v>14631</v>
      </c>
      <c r="D51" s="3"/>
      <c r="E51" s="268">
        <v>15362</v>
      </c>
      <c r="F51" s="275"/>
      <c r="G51" s="268">
        <v>15362</v>
      </c>
      <c r="H51" s="275"/>
      <c r="I51" s="268">
        <v>15362</v>
      </c>
      <c r="J51" s="285"/>
      <c r="K51" s="279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52" t="s">
        <v>299</v>
      </c>
      <c r="B52" s="3"/>
      <c r="C52" s="268">
        <v>936.78</v>
      </c>
      <c r="D52" s="3"/>
      <c r="E52" s="268">
        <v>820</v>
      </c>
      <c r="F52" s="3"/>
      <c r="G52" s="268">
        <v>819.64</v>
      </c>
      <c r="H52" s="3"/>
      <c r="I52" s="268">
        <v>819.64</v>
      </c>
      <c r="J52" s="3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52" t="s">
        <v>320</v>
      </c>
      <c r="B53" s="3"/>
      <c r="C53" s="270">
        <v>750.31</v>
      </c>
      <c r="D53" s="27"/>
      <c r="E53" s="270">
        <v>50</v>
      </c>
      <c r="F53" s="27"/>
      <c r="G53" s="270">
        <v>500</v>
      </c>
      <c r="H53" s="27"/>
      <c r="I53" s="270">
        <v>550.42</v>
      </c>
      <c r="J53" s="27"/>
      <c r="K53" s="8" t="s">
        <v>327</v>
      </c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52" t="s">
        <v>321</v>
      </c>
      <c r="B54" s="3"/>
      <c r="C54" s="270">
        <v>557</v>
      </c>
      <c r="D54" s="27"/>
      <c r="E54" s="270">
        <v>430</v>
      </c>
      <c r="F54" s="27"/>
      <c r="G54" s="270">
        <v>0</v>
      </c>
      <c r="H54" s="27"/>
      <c r="I54" s="270">
        <v>472</v>
      </c>
      <c r="J54" s="2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52" t="s">
        <v>319</v>
      </c>
      <c r="B55" s="3"/>
      <c r="C55" s="270">
        <v>315.2</v>
      </c>
      <c r="D55" s="27"/>
      <c r="E55" s="270">
        <v>400</v>
      </c>
      <c r="F55" s="27"/>
      <c r="G55" s="270">
        <v>2100</v>
      </c>
      <c r="H55" s="27"/>
      <c r="I55" s="270">
        <v>2400</v>
      </c>
      <c r="J55" s="2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52" t="s">
        <v>323</v>
      </c>
      <c r="B56" s="3"/>
      <c r="C56" s="270">
        <v>244</v>
      </c>
      <c r="D56" s="27"/>
      <c r="E56" s="270"/>
      <c r="F56" s="27"/>
      <c r="G56" s="270">
        <v>447.89</v>
      </c>
      <c r="H56" s="27"/>
      <c r="I56" s="270">
        <v>547.89</v>
      </c>
      <c r="J56" s="27"/>
      <c r="K56" s="307" t="s">
        <v>333</v>
      </c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52" t="s">
        <v>322</v>
      </c>
      <c r="B57" s="3"/>
      <c r="C57" s="268">
        <v>76</v>
      </c>
      <c r="D57" s="3"/>
      <c r="E57" s="270">
        <v>100</v>
      </c>
      <c r="F57" s="27"/>
      <c r="G57" s="268">
        <v>16.83</v>
      </c>
      <c r="H57" s="27"/>
      <c r="I57" s="268">
        <v>44.36</v>
      </c>
      <c r="J57" s="2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52" t="s">
        <v>300</v>
      </c>
      <c r="B58" s="3"/>
      <c r="C58" s="270">
        <v>832.65</v>
      </c>
      <c r="D58" s="3"/>
      <c r="E58" s="270"/>
      <c r="F58" s="27"/>
      <c r="G58" s="268">
        <v>0</v>
      </c>
      <c r="H58" s="27"/>
      <c r="I58" s="270">
        <v>1437.01</v>
      </c>
      <c r="J58" s="2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 thickBot="1">
      <c r="A59" s="276" t="s">
        <v>31</v>
      </c>
      <c r="B59" s="3"/>
      <c r="C59" s="277">
        <f>SUM(C51:C58)</f>
        <v>18342.940000000002</v>
      </c>
      <c r="D59" s="3"/>
      <c r="E59" s="278">
        <f>SUM(E51:E58)</f>
        <v>17162</v>
      </c>
      <c r="F59" s="274"/>
      <c r="G59" s="278">
        <f>SUM(G51:G58)</f>
        <v>19246.36</v>
      </c>
      <c r="H59" s="274"/>
      <c r="I59" s="277">
        <f>SUM(I51:I58)</f>
        <v>21633.319999999996</v>
      </c>
      <c r="J59" s="274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8"/>
      <c r="B60" s="3"/>
      <c r="C60" s="3"/>
      <c r="D60" s="3"/>
      <c r="E60" s="3"/>
      <c r="F60" s="3"/>
      <c r="G60" s="8"/>
      <c r="H60" s="3"/>
      <c r="I60" s="3"/>
      <c r="J60" s="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">
      <c r="A61" s="8" t="s">
        <v>340</v>
      </c>
      <c r="B61" s="3"/>
      <c r="C61" s="3"/>
      <c r="D61" s="3"/>
      <c r="E61" s="3"/>
      <c r="F61" s="3"/>
      <c r="G61" s="1"/>
      <c r="H61" s="4"/>
      <c r="I61" s="309">
        <f>SUM(I59-I48)</f>
        <v>-527.5500000000029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27"/>
      <c r="B62" s="3"/>
      <c r="C62" s="3"/>
      <c r="D62" s="3"/>
      <c r="E62" s="3"/>
      <c r="F62" s="3"/>
      <c r="G62" s="8"/>
      <c r="H62" s="3"/>
      <c r="I62" s="3"/>
      <c r="J62" s="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8"/>
      <c r="B63" s="3"/>
      <c r="C63" s="3"/>
      <c r="D63" s="3"/>
      <c r="E63" s="3" t="s">
        <v>336</v>
      </c>
      <c r="F63" s="3"/>
      <c r="G63" s="8" t="s">
        <v>337</v>
      </c>
      <c r="H63" s="3"/>
      <c r="I63" s="3" t="s">
        <v>338</v>
      </c>
      <c r="J63" s="3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">
      <c r="A64" s="258" t="s">
        <v>301</v>
      </c>
      <c r="B64" s="3"/>
      <c r="C64" s="222"/>
      <c r="D64" s="3"/>
      <c r="E64" s="4">
        <v>1416.86</v>
      </c>
      <c r="F64" s="3"/>
      <c r="G64" s="305">
        <v>6532.04</v>
      </c>
      <c r="H64" s="3"/>
      <c r="I64" s="4">
        <f>SUM(E64+I59-I48)</f>
        <v>889.3099999999977</v>
      </c>
      <c r="J64" s="3"/>
      <c r="K64" s="3"/>
      <c r="L64" s="3"/>
      <c r="M64" s="3"/>
      <c r="N64" s="3"/>
      <c r="O64" s="3"/>
      <c r="P64" s="3"/>
      <c r="Q64" s="8"/>
      <c r="R64" s="8"/>
      <c r="S64" s="8"/>
      <c r="T64" s="8"/>
      <c r="U64" s="8"/>
    </row>
    <row r="65" spans="1:21" ht="14.25">
      <c r="A65" s="8" t="s">
        <v>339</v>
      </c>
      <c r="B65" s="8"/>
      <c r="C65" s="8"/>
      <c r="D65" s="8"/>
      <c r="E65" s="1">
        <v>8500.51</v>
      </c>
      <c r="F65" s="8"/>
      <c r="G65" s="8"/>
      <c r="H65" s="8"/>
      <c r="I65" s="8"/>
      <c r="J65" s="8"/>
      <c r="K65" s="279"/>
      <c r="L65" s="3"/>
      <c r="M65" s="3"/>
      <c r="N65" s="3"/>
      <c r="O65" s="280"/>
      <c r="P65" s="3"/>
      <c r="Q65" s="8"/>
      <c r="R65" s="8"/>
      <c r="S65" s="8"/>
      <c r="T65" s="8"/>
      <c r="U65" s="8"/>
    </row>
    <row r="66" spans="1:2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">
      <c r="A67" s="8"/>
      <c r="B67" s="8"/>
      <c r="C67" s="8"/>
      <c r="D67" s="8"/>
      <c r="E67" s="258" t="s">
        <v>302</v>
      </c>
      <c r="F67" s="258"/>
      <c r="G67" s="8"/>
      <c r="H67" s="258"/>
      <c r="I67" s="8"/>
      <c r="J67" s="25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.75" thickBot="1">
      <c r="A68" s="8"/>
      <c r="B68" s="3"/>
      <c r="C68" s="281"/>
      <c r="D68" s="3"/>
      <c r="E68" s="274" t="s">
        <v>39</v>
      </c>
      <c r="F68" s="274"/>
      <c r="G68" s="274"/>
      <c r="H68" s="274"/>
      <c r="I68" s="281">
        <v>42461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>
      <c r="A69" s="8"/>
      <c r="B69" s="3"/>
      <c r="C69" s="3"/>
      <c r="D69" s="3"/>
      <c r="E69" s="282" t="s">
        <v>40</v>
      </c>
      <c r="F69" s="283"/>
      <c r="G69" s="283"/>
      <c r="H69" s="283"/>
      <c r="I69" s="284">
        <v>1500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>
      <c r="A70" s="8"/>
      <c r="B70" s="3"/>
      <c r="C70" s="3"/>
      <c r="D70" s="3"/>
      <c r="E70" s="285" t="s">
        <v>41</v>
      </c>
      <c r="F70" s="3"/>
      <c r="G70" s="3"/>
      <c r="H70" s="3"/>
      <c r="I70" s="306">
        <v>5000</v>
      </c>
      <c r="J70" s="293" t="s">
        <v>191</v>
      </c>
      <c r="K70" s="293" t="s">
        <v>326</v>
      </c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>
      <c r="A71" s="8"/>
      <c r="B71" s="3"/>
      <c r="C71" s="3"/>
      <c r="D71" s="3"/>
      <c r="E71" s="285" t="s">
        <v>312</v>
      </c>
      <c r="F71" s="3"/>
      <c r="G71" s="3"/>
      <c r="H71" s="3"/>
      <c r="I71" s="286">
        <v>500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>
      <c r="A72" s="8"/>
      <c r="B72" s="3"/>
      <c r="C72" s="27"/>
      <c r="D72" s="3"/>
      <c r="E72" s="287" t="s">
        <v>313</v>
      </c>
      <c r="F72" s="27"/>
      <c r="G72" s="27"/>
      <c r="H72" s="27"/>
      <c r="I72" s="288">
        <v>500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>
      <c r="A73" s="8"/>
      <c r="B73" s="3"/>
      <c r="C73" s="3"/>
      <c r="D73" s="3"/>
      <c r="E73" s="285"/>
      <c r="F73" s="3"/>
      <c r="G73" s="3"/>
      <c r="H73" s="3"/>
      <c r="I73" s="28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75" thickBot="1">
      <c r="A74" s="8"/>
      <c r="B74" s="3"/>
      <c r="C74" s="289"/>
      <c r="D74" s="3"/>
      <c r="E74" s="290"/>
      <c r="F74" s="291"/>
      <c r="G74" s="291"/>
      <c r="H74" s="291"/>
      <c r="I74" s="292">
        <f>SUM(I69:I73)</f>
        <v>7500</v>
      </c>
      <c r="J74" s="8"/>
      <c r="K74" s="293" t="s">
        <v>341</v>
      </c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>
      <c r="A75" s="8"/>
      <c r="B75" s="3"/>
      <c r="C75" s="3"/>
      <c r="D75" s="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David M Martin</cp:lastModifiedBy>
  <cp:lastPrinted>2016-09-30T11:18:32Z</cp:lastPrinted>
  <dcterms:created xsi:type="dcterms:W3CDTF">2010-10-29T13:01:16Z</dcterms:created>
  <dcterms:modified xsi:type="dcterms:W3CDTF">2016-10-09T07:55:06Z</dcterms:modified>
  <cp:category/>
  <cp:version/>
  <cp:contentType/>
  <cp:contentStatus/>
</cp:coreProperties>
</file>